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e Anne\Documents\Canberra Bushwalking Club\2012-2013\"/>
    </mc:Choice>
  </mc:AlternateContent>
  <bookViews>
    <workbookView xWindow="0" yWindow="0" windowWidth="28800" windowHeight="11205" activeTab="3"/>
  </bookViews>
  <sheets>
    <sheet name="Depreciation" sheetId="1" r:id="rId1"/>
    <sheet name="Prepayments" sheetId="2" r:id="rId2"/>
    <sheet name="Interest" sheetId="3" r:id="rId3"/>
    <sheet name="Cashflows" sheetId="4" r:id="rId4"/>
  </sheets>
  <definedNames>
    <definedName name="_xlnm.Print_Area" localSheetId="3">Cashflows!$A$3:$E$50</definedName>
    <definedName name="_xlnm.Print_Area" localSheetId="0">Depreciation!$B$2:$D$35</definedName>
    <definedName name="_xlnm.Print_Area" localSheetId="2">Interest!$B$2:$G$8</definedName>
    <definedName name="_xlnm.Print_Area" localSheetId="1">Prepayments!$B$2:$M$17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4" l="1"/>
  <c r="C34" i="4"/>
  <c r="C37" i="4"/>
  <c r="C32" i="4"/>
  <c r="C27" i="4"/>
  <c r="D32" i="4"/>
  <c r="D27" i="4"/>
  <c r="C17" i="2"/>
  <c r="C16" i="2"/>
  <c r="C15" i="2"/>
  <c r="J15" i="2"/>
  <c r="J16" i="2"/>
  <c r="L13" i="2"/>
  <c r="L12" i="2"/>
  <c r="J13" i="2"/>
  <c r="C13" i="2"/>
  <c r="J12" i="2"/>
  <c r="C33" i="4" l="1"/>
  <c r="D33" i="4"/>
  <c r="D37" i="4" s="1"/>
  <c r="G8" i="3" l="1"/>
  <c r="G7" i="3"/>
  <c r="F7" i="3"/>
  <c r="F6" i="3"/>
  <c r="G6" i="3" s="1"/>
  <c r="D4" i="1"/>
  <c r="C34" i="1"/>
  <c r="C26" i="1"/>
  <c r="C27" i="1" s="1"/>
  <c r="C18" i="1"/>
  <c r="C19" i="1" s="1"/>
  <c r="C10" i="1"/>
  <c r="C11" i="1" l="1"/>
  <c r="C28" i="1"/>
  <c r="C20" i="1"/>
  <c r="C12" i="1" l="1"/>
</calcChain>
</file>

<file path=xl/comments1.xml><?xml version="1.0" encoding="utf-8"?>
<comments xmlns="http://schemas.openxmlformats.org/spreadsheetml/2006/main">
  <authors>
    <author xml:space="preserve"> Julie Anne Clegg</author>
    <author>George Carter</author>
  </authors>
  <commentList>
    <comment ref="C8" authorId="0" shapeId="0">
      <text>
        <r>
          <rPr>
            <b/>
            <sz val="9"/>
            <color indexed="81"/>
            <rFont val="Tahoma"/>
            <charset val="1"/>
          </rPr>
          <t xml:space="preserve">320 @ $20, 50 @ $45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9" authorId="1" shapeId="0">
      <text>
        <r>
          <rPr>
            <sz val="8"/>
            <color indexed="81"/>
            <rFont val="Tahoma"/>
            <family val="2"/>
          </rPr>
          <t xml:space="preserve">Booksales                               1384
Cloth badges:
   Banked              55
   Cash on hand   </t>
        </r>
        <r>
          <rPr>
            <u/>
            <sz val="8"/>
            <color indexed="81"/>
            <rFont val="Tahoma"/>
            <family val="2"/>
          </rPr>
          <t>176                231</t>
        </r>
        <r>
          <rPr>
            <sz val="8"/>
            <color indexed="81"/>
            <rFont val="Tahoma"/>
            <family val="2"/>
          </rPr>
          <t xml:space="preserve">
Total                                     1,615</t>
        </r>
      </text>
    </comment>
    <comment ref="E13" authorId="1" shapeId="0">
      <text>
        <r>
          <rPr>
            <sz val="8"/>
            <color indexed="81"/>
            <rFont val="Tahoma"/>
            <family val="2"/>
          </rPr>
          <t xml:space="preserve">Receipts       6,129
Payments  </t>
        </r>
        <r>
          <rPr>
            <u/>
            <sz val="8"/>
            <color indexed="81"/>
            <rFont val="Tahoma"/>
            <family val="2"/>
          </rPr>
          <t>(10,842)</t>
        </r>
        <r>
          <rPr>
            <sz val="8"/>
            <color indexed="81"/>
            <rFont val="Tahoma"/>
            <family val="2"/>
          </rPr>
          <t xml:space="preserve">
Net             (4,713)</t>
        </r>
      </text>
    </comment>
    <comment ref="E14" authorId="1" shapeId="0">
      <text>
        <r>
          <rPr>
            <sz val="8"/>
            <color indexed="81"/>
            <rFont val="Tahoma"/>
            <family val="2"/>
          </rPr>
          <t>Cloth badges</t>
        </r>
      </text>
    </comment>
    <comment ref="E25" authorId="1" shapeId="0">
      <text>
        <r>
          <rPr>
            <sz val="8"/>
            <color indexed="81"/>
            <rFont val="Tahoma"/>
            <family val="2"/>
          </rPr>
          <t xml:space="preserve">Southcare Helicopter 200
ConsACT                 </t>
        </r>
        <r>
          <rPr>
            <u/>
            <sz val="8"/>
            <color indexed="81"/>
            <rFont val="Tahoma"/>
            <family val="2"/>
          </rPr>
          <t xml:space="preserve">   50</t>
        </r>
        <r>
          <rPr>
            <sz val="8"/>
            <color indexed="81"/>
            <rFont val="Tahoma"/>
            <family val="2"/>
          </rPr>
          <t xml:space="preserve">
Total                        250</t>
        </r>
      </text>
    </comment>
    <comment ref="E35" authorId="1" shapeId="0">
      <text>
        <r>
          <rPr>
            <sz val="8"/>
            <color indexed="81"/>
            <rFont val="Tahoma"/>
            <family val="2"/>
          </rPr>
          <t xml:space="preserve">Cash at bank   8,433
Cash on hand  </t>
        </r>
        <r>
          <rPr>
            <u/>
            <sz val="8"/>
            <color indexed="81"/>
            <rFont val="Tahoma"/>
            <family val="2"/>
          </rPr>
          <t xml:space="preserve">   176</t>
        </r>
        <r>
          <rPr>
            <sz val="8"/>
            <color indexed="81"/>
            <rFont val="Tahoma"/>
            <family val="2"/>
          </rPr>
          <t xml:space="preserve">
Total              8,609</t>
        </r>
      </text>
    </comment>
  </commentList>
</comments>
</file>

<file path=xl/sharedStrings.xml><?xml version="1.0" encoding="utf-8"?>
<sst xmlns="http://schemas.openxmlformats.org/spreadsheetml/2006/main" count="112" uniqueCount="91">
  <si>
    <t xml:space="preserve">Depreciation </t>
  </si>
  <si>
    <t>Projector</t>
  </si>
  <si>
    <t>Cost</t>
  </si>
  <si>
    <t>WDV 1/7/2013</t>
  </si>
  <si>
    <t>Depn fye 30/6/2013</t>
  </si>
  <si>
    <t>Accum depn 1/7/12</t>
  </si>
  <si>
    <t>WDV 1/7/2012</t>
  </si>
  <si>
    <t>Depreciation at 25% WDV</t>
  </si>
  <si>
    <t>PLBs (2)</t>
  </si>
  <si>
    <t>GPSs (2)</t>
  </si>
  <si>
    <t>Total Depreciation FYE 30/06/2013</t>
  </si>
  <si>
    <t>Laptop</t>
  </si>
  <si>
    <t>Cost 4/12/2012</t>
  </si>
  <si>
    <t>Interest on Term Deposits</t>
  </si>
  <si>
    <t>Term Deposit 461162</t>
  </si>
  <si>
    <t>Amount</t>
  </si>
  <si>
    <t>Interest rate</t>
  </si>
  <si>
    <t>Renewed</t>
  </si>
  <si>
    <t xml:space="preserve">Days to </t>
  </si>
  <si>
    <t>Interest</t>
  </si>
  <si>
    <t>Term Deposit 505639</t>
  </si>
  <si>
    <t xml:space="preserve">Interest receivable </t>
  </si>
  <si>
    <t>Hall Hire</t>
  </si>
  <si>
    <t>Hire of hall, Feb to November, at $100 per month)</t>
  </si>
  <si>
    <t>Cost of hire for 5 months, July to November</t>
  </si>
  <si>
    <t>Domain name and Web hosting</t>
  </si>
  <si>
    <t xml:space="preserve">Domain name registration </t>
  </si>
  <si>
    <t>to</t>
  </si>
  <si>
    <t>days</t>
  </si>
  <si>
    <t>Web hosting</t>
  </si>
  <si>
    <t>Prepayments</t>
  </si>
  <si>
    <t>2013-2014 fy</t>
  </si>
  <si>
    <t>per day</t>
  </si>
  <si>
    <t>Canberra Bushwalking Club</t>
  </si>
  <si>
    <t>CASH FLOW STATEMENT</t>
  </si>
  <si>
    <t>Budget</t>
  </si>
  <si>
    <t xml:space="preserve">Last Year </t>
  </si>
  <si>
    <t>Previous</t>
  </si>
  <si>
    <t>Cash flows from operating activities</t>
  </si>
  <si>
    <t>Membership subscriptions</t>
  </si>
  <si>
    <t>Book,cloth badge &amp; calendar sales</t>
  </si>
  <si>
    <t>Interest received</t>
  </si>
  <si>
    <t>Other receipts</t>
  </si>
  <si>
    <t>It printing and postage</t>
  </si>
  <si>
    <t>50th Anniversary activities (net)</t>
  </si>
  <si>
    <t>Goods purchased for sale</t>
  </si>
  <si>
    <t>General meetings &amp; Xmas party (venue, supper, awards)</t>
  </si>
  <si>
    <t>Training &amp; Safety</t>
  </si>
  <si>
    <t>Conservation</t>
  </si>
  <si>
    <t>Bank fees</t>
  </si>
  <si>
    <t>PayPal fees</t>
  </si>
  <si>
    <t>Web hosting and enhancements</t>
  </si>
  <si>
    <t>Postage &amp; stationery</t>
  </si>
  <si>
    <t>Registrar General fees</t>
  </si>
  <si>
    <t>Post box rental</t>
  </si>
  <si>
    <t>Donations</t>
  </si>
  <si>
    <t>Other expenses</t>
  </si>
  <si>
    <t>Net cash received from (or used in) operating activities</t>
  </si>
  <si>
    <t>Cash flows from investing activities</t>
  </si>
  <si>
    <t>Proceeds from redemption of investments</t>
  </si>
  <si>
    <t xml:space="preserve"> </t>
  </si>
  <si>
    <t>Cash transferred to investments</t>
  </si>
  <si>
    <t>Outlays for fixed assets acquired</t>
  </si>
  <si>
    <t>Note 6</t>
  </si>
  <si>
    <t>Net cash received from (or used in) investing activities</t>
  </si>
  <si>
    <t>`</t>
  </si>
  <si>
    <t>Net increase (or decrease) in cash</t>
  </si>
  <si>
    <t>Cash at bank and on hand 1 July</t>
  </si>
  <si>
    <t>Cash at bank and on hand 30 June</t>
  </si>
  <si>
    <t>Note 7</t>
  </si>
  <si>
    <t>Investments 30 June</t>
  </si>
  <si>
    <t>Total cash and investments 30 June</t>
  </si>
  <si>
    <t>Public Liability Insurance (incl NSW Bushwalking affiliation fee)</t>
  </si>
  <si>
    <t>2013-2014</t>
  </si>
  <si>
    <t>2012-2013</t>
  </si>
  <si>
    <t>2011-2012</t>
  </si>
  <si>
    <t>for Year Ended 30 June 2013</t>
  </si>
  <si>
    <t>Note 1</t>
  </si>
  <si>
    <t>Notes</t>
  </si>
  <si>
    <t>7. At 30 June 2013 cash at bank was $5,779 and cash on hand $88</t>
  </si>
  <si>
    <t>1. Budgeted Members Subs are based on a paying membership of 370:  320 @ $20, 50 @ $45.</t>
  </si>
  <si>
    <t>Note 3</t>
  </si>
  <si>
    <t>Note 2</t>
  </si>
  <si>
    <t>Note 5</t>
  </si>
  <si>
    <t>3. First Aid subsidies were paid to Barb Vaschina, Linda Groom and Peter Conroy.</t>
  </si>
  <si>
    <t>6. Purchase of a Laptop $815 and snow equipment $950 in 2012-2013, and Web Publishing $3,000
and Snow Equipment $600 in 2013-2014.</t>
  </si>
  <si>
    <t>4. Donations were $200 to the Westpac Helicopter Service and $55 to ConsACT. The Budget estimate for donations includes $200 to the Westpac Helicopter Service. These organizations have rescued two of our members recently and their work is greatly appreciated.</t>
  </si>
  <si>
    <t>Note 4</t>
  </si>
  <si>
    <t>5. $5,000 was placed in a Term Deposit during the 2012-2013 year</t>
  </si>
  <si>
    <t>2. 26 copies of Find Your Way in the Bush, and 15 badges were sold in 2012-2013</t>
  </si>
  <si>
    <t>8. Fixed assets are shown at their written down (depreciated) value. Depreciation is applied at 25%
 of the previous year's written down value (i.e. the 'reducing balance' method).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</si>
</sst>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74" formatCode="#,###;\(#,###\);0"/>
    <numFmt numFmtId="175" formatCode="#,###;\(#,###\)"/>
  </numFmts>
  <fonts count="17" x14ac:knownFonts="1">
    <font>
      <sz val="16"/>
      <color theme="1"/>
      <name val="Garamond"/>
      <family val="2"/>
    </font>
    <font>
      <b/>
      <sz val="16"/>
      <color theme="1"/>
      <name val="Garamond"/>
      <family val="1"/>
    </font>
    <font>
      <i/>
      <sz val="16"/>
      <color theme="1"/>
      <name val="Garamond"/>
      <family val="1"/>
    </font>
    <font>
      <b/>
      <i/>
      <sz val="16"/>
      <color theme="1"/>
      <name val="Garamond"/>
      <family val="1"/>
    </font>
    <font>
      <sz val="10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b/>
      <sz val="14"/>
      <name val="Garamond"/>
      <family val="1"/>
    </font>
    <font>
      <i/>
      <sz val="14"/>
      <name val="Garamond"/>
      <family val="1"/>
    </font>
    <font>
      <b/>
      <sz val="14"/>
      <color indexed="35"/>
      <name val="Garamond"/>
      <family val="1"/>
    </font>
    <font>
      <sz val="14"/>
      <name val="Garamond"/>
      <family val="1"/>
    </font>
    <font>
      <b/>
      <i/>
      <sz val="14"/>
      <name val="Garamond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8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44" fontId="0" fillId="0" borderId="0" xfId="0" applyNumberFormat="1"/>
    <xf numFmtId="44" fontId="0" fillId="0" borderId="1" xfId="0" applyNumberFormat="1" applyBorder="1"/>
    <xf numFmtId="0" fontId="3" fillId="0" borderId="0" xfId="0" applyFont="1"/>
    <xf numFmtId="44" fontId="1" fillId="0" borderId="0" xfId="0" applyNumberFormat="1" applyFont="1"/>
    <xf numFmtId="14" fontId="0" fillId="0" borderId="0" xfId="0" applyNumberFormat="1"/>
    <xf numFmtId="2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8" fontId="1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1" fillId="0" borderId="1" xfId="0" applyNumberFormat="1" applyFont="1" applyBorder="1"/>
    <xf numFmtId="0" fontId="1" fillId="0" borderId="0" xfId="0" applyFont="1" applyAlignment="1">
      <alignment horizontal="right"/>
    </xf>
    <xf numFmtId="15" fontId="0" fillId="0" borderId="0" xfId="0" applyNumberFormat="1"/>
    <xf numFmtId="6" fontId="0" fillId="0" borderId="0" xfId="0" applyNumberFormat="1"/>
    <xf numFmtId="8" fontId="0" fillId="0" borderId="1" xfId="0" applyNumberFormat="1" applyBorder="1"/>
    <xf numFmtId="0" fontId="4" fillId="0" borderId="0" xfId="1" applyProtection="1"/>
    <xf numFmtId="0" fontId="6" fillId="0" borderId="0" xfId="1" applyFont="1" applyProtection="1"/>
    <xf numFmtId="0" fontId="6" fillId="0" borderId="0" xfId="1" applyFont="1" applyAlignment="1" applyProtection="1">
      <alignment horizontal="right"/>
    </xf>
    <xf numFmtId="0" fontId="4" fillId="0" borderId="0" xfId="1" applyFill="1" applyProtection="1"/>
    <xf numFmtId="175" fontId="4" fillId="0" borderId="0" xfId="1" applyNumberFormat="1" applyProtection="1"/>
    <xf numFmtId="0" fontId="4" fillId="0" borderId="0" xfId="1" applyAlignment="1" applyProtection="1">
      <alignment horizontal="right"/>
    </xf>
    <xf numFmtId="0" fontId="9" fillId="0" borderId="0" xfId="1" applyFont="1" applyAlignment="1" applyProtection="1">
      <alignment horizontal="left"/>
    </xf>
    <xf numFmtId="0" fontId="9" fillId="0" borderId="0" xfId="1" applyFont="1" applyAlignment="1" applyProtection="1">
      <alignment horizontal="right"/>
    </xf>
    <xf numFmtId="0" fontId="10" fillId="0" borderId="0" xfId="1" applyFont="1" applyAlignment="1" applyProtection="1"/>
    <xf numFmtId="0" fontId="11" fillId="0" borderId="0" xfId="1" applyFont="1" applyAlignment="1" applyProtection="1">
      <alignment horizontal="left"/>
    </xf>
    <xf numFmtId="0" fontId="11" fillId="0" borderId="0" xfId="1" applyFont="1" applyAlignment="1" applyProtection="1">
      <alignment horizontal="right"/>
    </xf>
    <xf numFmtId="0" fontId="12" fillId="0" borderId="0" xfId="1" applyFont="1" applyProtection="1"/>
    <xf numFmtId="0" fontId="12" fillId="0" borderId="0" xfId="1" applyFont="1" applyAlignment="1" applyProtection="1">
      <alignment horizontal="right"/>
    </xf>
    <xf numFmtId="0" fontId="12" fillId="0" borderId="0" xfId="1" applyFont="1" applyAlignment="1" applyProtection="1">
      <alignment horizontal="left" vertical="center"/>
    </xf>
    <xf numFmtId="0" fontId="10" fillId="0" borderId="0" xfId="1" applyFont="1" applyAlignment="1" applyProtection="1">
      <alignment horizontal="right" vertical="center"/>
    </xf>
    <xf numFmtId="174" fontId="12" fillId="0" borderId="0" xfId="1" applyNumberFormat="1" applyFont="1" applyFill="1" applyAlignment="1" applyProtection="1">
      <alignment vertical="center"/>
    </xf>
    <xf numFmtId="0" fontId="12" fillId="0" borderId="0" xfId="1" applyFont="1" applyAlignment="1" applyProtection="1">
      <alignment vertical="center"/>
    </xf>
    <xf numFmtId="0" fontId="12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vertical="center"/>
    </xf>
    <xf numFmtId="0" fontId="9" fillId="0" borderId="0" xfId="1" applyFont="1" applyAlignment="1" applyProtection="1">
      <alignment horizontal="right" vertical="center"/>
    </xf>
    <xf numFmtId="174" fontId="10" fillId="0" borderId="0" xfId="1" applyNumberFormat="1" applyFont="1" applyFill="1" applyAlignment="1" applyProtection="1">
      <alignment vertical="center"/>
    </xf>
    <xf numFmtId="0" fontId="12" fillId="0" borderId="0" xfId="1" applyFont="1" applyBorder="1" applyAlignment="1" applyProtection="1">
      <alignment vertical="center"/>
    </xf>
    <xf numFmtId="0" fontId="10" fillId="0" borderId="0" xfId="1" applyFont="1" applyBorder="1" applyAlignment="1" applyProtection="1">
      <alignment horizontal="right" vertical="center"/>
    </xf>
    <xf numFmtId="174" fontId="12" fillId="0" borderId="0" xfId="1" applyNumberFormat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left" vertical="top" wrapText="1"/>
    </xf>
    <xf numFmtId="0" fontId="12" fillId="0" borderId="0" xfId="1" applyFont="1" applyFill="1" applyBorder="1" applyAlignment="1" applyProtection="1">
      <alignment vertical="top" wrapText="1"/>
    </xf>
    <xf numFmtId="0" fontId="12" fillId="0" borderId="0" xfId="1" applyFont="1" applyFill="1" applyBorder="1" applyAlignment="1" applyProtection="1">
      <alignment horizontal="left" vertical="top" wrapText="1"/>
    </xf>
    <xf numFmtId="0" fontId="12" fillId="0" borderId="0" xfId="1" applyFont="1" applyAlignment="1">
      <alignment horizontal="left" vertical="top"/>
    </xf>
    <xf numFmtId="0" fontId="12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174" fontId="4" fillId="0" borderId="0" xfId="1" applyNumberFormat="1" applyProtection="1"/>
    <xf numFmtId="0" fontId="12" fillId="0" borderId="0" xfId="1" applyFont="1" applyFill="1" applyBorder="1" applyAlignment="1" applyProtection="1">
      <alignment vertical="top" wrapText="1"/>
    </xf>
    <xf numFmtId="0" fontId="12" fillId="0" borderId="0" xfId="1" applyFont="1" applyAlignment="1" applyProtection="1">
      <alignment horizontal="left" wrapText="1"/>
    </xf>
    <xf numFmtId="0" fontId="12" fillId="0" borderId="0" xfId="1" applyFont="1" applyAlignment="1" applyProtection="1">
      <alignment horizontal="center"/>
    </xf>
    <xf numFmtId="0" fontId="12" fillId="0" borderId="0" xfId="1" applyFont="1" applyFill="1" applyAlignment="1" applyProtection="1">
      <alignment horizontal="center"/>
    </xf>
    <xf numFmtId="0" fontId="4" fillId="0" borderId="0" xfId="1" applyAlignment="1" applyProtection="1">
      <alignment horizontal="center"/>
    </xf>
    <xf numFmtId="0" fontId="16" fillId="0" borderId="0" xfId="1" applyFont="1" applyAlignment="1" applyProtection="1">
      <alignment horizontal="center"/>
    </xf>
    <xf numFmtId="0" fontId="12" fillId="2" borderId="0" xfId="1" applyFont="1" applyFill="1" applyAlignment="1" applyProtection="1">
      <alignment horizontal="center"/>
    </xf>
    <xf numFmtId="174" fontId="12" fillId="2" borderId="0" xfId="1" applyNumberFormat="1" applyFont="1" applyFill="1" applyAlignment="1" applyProtection="1">
      <alignment vertical="center"/>
    </xf>
    <xf numFmtId="174" fontId="10" fillId="2" borderId="0" xfId="1" applyNumberFormat="1" applyFont="1" applyFill="1" applyAlignment="1" applyProtection="1">
      <alignment vertical="center"/>
    </xf>
    <xf numFmtId="0" fontId="9" fillId="0" borderId="0" xfId="1" applyFont="1" applyBorder="1" applyAlignment="1" applyProtection="1">
      <alignment vertical="center"/>
    </xf>
    <xf numFmtId="0" fontId="9" fillId="0" borderId="0" xfId="1" applyFont="1" applyBorder="1" applyAlignment="1" applyProtection="1">
      <alignment horizontal="right" vertical="center"/>
    </xf>
    <xf numFmtId="174" fontId="12" fillId="2" borderId="0" xfId="1" applyNumberFormat="1" applyFont="1" applyFill="1" applyBorder="1" applyAlignment="1" applyProtection="1">
      <alignment vertical="center"/>
    </xf>
    <xf numFmtId="0" fontId="12" fillId="0" borderId="2" xfId="1" applyFont="1" applyBorder="1" applyProtection="1"/>
    <xf numFmtId="0" fontId="13" fillId="0" borderId="2" xfId="1" applyFont="1" applyFill="1" applyBorder="1" applyAlignment="1" applyProtection="1">
      <alignment horizontal="right"/>
    </xf>
    <xf numFmtId="0" fontId="13" fillId="2" borderId="2" xfId="1" applyFont="1" applyFill="1" applyBorder="1" applyAlignment="1" applyProtection="1">
      <alignment horizontal="right"/>
    </xf>
    <xf numFmtId="0" fontId="12" fillId="0" borderId="2" xfId="1" applyFont="1" applyBorder="1" applyAlignment="1" applyProtection="1">
      <alignment vertical="center"/>
    </xf>
    <xf numFmtId="174" fontId="12" fillId="0" borderId="2" xfId="1" applyNumberFormat="1" applyFont="1" applyFill="1" applyBorder="1" applyAlignment="1" applyProtection="1">
      <alignment vertical="center"/>
    </xf>
    <xf numFmtId="174" fontId="12" fillId="2" borderId="2" xfId="1" applyNumberFormat="1" applyFont="1" applyFill="1" applyBorder="1" applyAlignment="1" applyProtection="1">
      <alignment vertical="center"/>
    </xf>
    <xf numFmtId="0" fontId="9" fillId="0" borderId="3" xfId="1" applyFont="1" applyBorder="1" applyAlignment="1" applyProtection="1">
      <alignment vertical="center"/>
    </xf>
    <xf numFmtId="0" fontId="9" fillId="0" borderId="4" xfId="1" applyFont="1" applyBorder="1" applyAlignment="1" applyProtection="1">
      <alignment vertical="center"/>
    </xf>
    <xf numFmtId="174" fontId="13" fillId="0" borderId="4" xfId="1" applyNumberFormat="1" applyFont="1" applyFill="1" applyBorder="1" applyAlignment="1" applyProtection="1">
      <alignment vertical="center"/>
    </xf>
    <xf numFmtId="174" fontId="13" fillId="2" borderId="4" xfId="1" applyNumberFormat="1" applyFont="1" applyFill="1" applyBorder="1" applyAlignment="1" applyProtection="1">
      <alignment vertical="center"/>
    </xf>
    <xf numFmtId="174" fontId="13" fillId="0" borderId="5" xfId="1" applyNumberFormat="1" applyFont="1" applyFill="1" applyBorder="1" applyAlignment="1" applyProtection="1">
      <alignment vertical="center"/>
    </xf>
    <xf numFmtId="0" fontId="9" fillId="0" borderId="4" xfId="1" applyFont="1" applyBorder="1" applyAlignment="1" applyProtection="1">
      <alignment horizontal="right" vertical="center"/>
    </xf>
    <xf numFmtId="0" fontId="9" fillId="0" borderId="2" xfId="1" applyFont="1" applyBorder="1" applyAlignment="1" applyProtection="1">
      <alignment vertical="center"/>
    </xf>
    <xf numFmtId="174" fontId="13" fillId="0" borderId="2" xfId="1" applyNumberFormat="1" applyFont="1" applyFill="1" applyBorder="1" applyAlignment="1" applyProtection="1">
      <alignment vertical="center"/>
    </xf>
    <xf numFmtId="174" fontId="13" fillId="2" borderId="2" xfId="1" applyNumberFormat="1" applyFont="1" applyFill="1" applyBorder="1" applyAlignment="1" applyProtection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L34"/>
  <sheetViews>
    <sheetView workbookViewId="0">
      <selection activeCell="B2" sqref="B2:D35"/>
    </sheetView>
  </sheetViews>
  <sheetFormatPr defaultRowHeight="21" x14ac:dyDescent="0.35"/>
  <cols>
    <col min="2" max="2" width="21.8984375" customWidth="1"/>
    <col min="3" max="3" width="13.59765625" style="3" bestFit="1" customWidth="1"/>
    <col min="4" max="6" width="11.09765625" style="3" bestFit="1" customWidth="1"/>
    <col min="7" max="12" width="8.796875" style="3"/>
  </cols>
  <sheetData>
    <row r="2" spans="2:4" x14ac:dyDescent="0.35">
      <c r="B2" s="1" t="s">
        <v>0</v>
      </c>
    </row>
    <row r="3" spans="2:4" x14ac:dyDescent="0.35">
      <c r="B3" s="2" t="s">
        <v>7</v>
      </c>
    </row>
    <row r="4" spans="2:4" x14ac:dyDescent="0.35">
      <c r="B4" s="5" t="s">
        <v>10</v>
      </c>
      <c r="C4" s="6"/>
      <c r="D4" s="6">
        <f>C11+C19+C27+C33</f>
        <v>359.75</v>
      </c>
    </row>
    <row r="5" spans="2:4" x14ac:dyDescent="0.35">
      <c r="B5" s="2"/>
    </row>
    <row r="7" spans="2:4" x14ac:dyDescent="0.35">
      <c r="B7" s="2" t="s">
        <v>1</v>
      </c>
    </row>
    <row r="8" spans="2:4" x14ac:dyDescent="0.35">
      <c r="B8" t="s">
        <v>2</v>
      </c>
      <c r="C8" s="3">
        <v>2278</v>
      </c>
    </row>
    <row r="9" spans="2:4" x14ac:dyDescent="0.35">
      <c r="B9" t="s">
        <v>5</v>
      </c>
      <c r="C9" s="4">
        <v>1971</v>
      </c>
    </row>
    <row r="10" spans="2:4" x14ac:dyDescent="0.35">
      <c r="B10" t="s">
        <v>6</v>
      </c>
      <c r="C10" s="3">
        <f>C8-C9</f>
        <v>307</v>
      </c>
    </row>
    <row r="11" spans="2:4" x14ac:dyDescent="0.35">
      <c r="B11" t="s">
        <v>4</v>
      </c>
      <c r="C11" s="4">
        <f>C10*0.25</f>
        <v>76.75</v>
      </c>
    </row>
    <row r="12" spans="2:4" x14ac:dyDescent="0.35">
      <c r="B12" s="1" t="s">
        <v>3</v>
      </c>
      <c r="C12" s="6">
        <f>C10-C11</f>
        <v>230.25</v>
      </c>
    </row>
    <row r="15" spans="2:4" x14ac:dyDescent="0.35">
      <c r="B15" s="2" t="s">
        <v>8</v>
      </c>
    </row>
    <row r="16" spans="2:4" x14ac:dyDescent="0.35">
      <c r="B16" t="s">
        <v>2</v>
      </c>
      <c r="C16" s="3">
        <v>1211</v>
      </c>
    </row>
    <row r="17" spans="2:6" x14ac:dyDescent="0.35">
      <c r="B17" t="s">
        <v>5</v>
      </c>
      <c r="C17" s="4">
        <v>671</v>
      </c>
    </row>
    <row r="18" spans="2:6" x14ac:dyDescent="0.35">
      <c r="B18" t="s">
        <v>6</v>
      </c>
      <c r="C18" s="3">
        <f>C16-C17</f>
        <v>540</v>
      </c>
    </row>
    <row r="19" spans="2:6" x14ac:dyDescent="0.35">
      <c r="B19" t="s">
        <v>4</v>
      </c>
      <c r="C19" s="4">
        <f>C18*0.25</f>
        <v>135</v>
      </c>
    </row>
    <row r="20" spans="2:6" x14ac:dyDescent="0.35">
      <c r="B20" s="1" t="s">
        <v>3</v>
      </c>
      <c r="C20" s="6">
        <f>C18-C19</f>
        <v>405</v>
      </c>
    </row>
    <row r="23" spans="2:6" x14ac:dyDescent="0.35">
      <c r="B23" s="2" t="s">
        <v>9</v>
      </c>
    </row>
    <row r="24" spans="2:6" x14ac:dyDescent="0.35">
      <c r="B24" t="s">
        <v>2</v>
      </c>
      <c r="C24" s="3">
        <v>270</v>
      </c>
    </row>
    <row r="25" spans="2:6" x14ac:dyDescent="0.35">
      <c r="B25" t="s">
        <v>5</v>
      </c>
      <c r="C25" s="4">
        <v>142</v>
      </c>
    </row>
    <row r="26" spans="2:6" x14ac:dyDescent="0.35">
      <c r="B26" t="s">
        <v>6</v>
      </c>
      <c r="C26" s="3">
        <f>C24-C25</f>
        <v>128</v>
      </c>
    </row>
    <row r="27" spans="2:6" x14ac:dyDescent="0.35">
      <c r="B27" t="s">
        <v>4</v>
      </c>
      <c r="C27" s="4">
        <f>C26*0.25</f>
        <v>32</v>
      </c>
    </row>
    <row r="28" spans="2:6" x14ac:dyDescent="0.35">
      <c r="B28" s="1" t="s">
        <v>3</v>
      </c>
      <c r="C28" s="6">
        <f>C26-C27</f>
        <v>96</v>
      </c>
    </row>
    <row r="31" spans="2:6" x14ac:dyDescent="0.35">
      <c r="B31" s="2" t="s">
        <v>11</v>
      </c>
    </row>
    <row r="32" spans="2:6" x14ac:dyDescent="0.35">
      <c r="B32" t="s">
        <v>12</v>
      </c>
      <c r="C32" s="3">
        <v>815</v>
      </c>
      <c r="E32" s="7"/>
      <c r="F32" s="7"/>
    </row>
    <row r="33" spans="2:6" x14ac:dyDescent="0.35">
      <c r="B33" t="s">
        <v>4</v>
      </c>
      <c r="C33" s="4">
        <v>116</v>
      </c>
      <c r="E33" s="7"/>
      <c r="F33" s="7"/>
    </row>
    <row r="34" spans="2:6" x14ac:dyDescent="0.35">
      <c r="B34" s="1" t="s">
        <v>3</v>
      </c>
      <c r="C34" s="6">
        <f>C32-C33</f>
        <v>699</v>
      </c>
      <c r="F34" s="8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M17"/>
  <sheetViews>
    <sheetView workbookViewId="0">
      <selection activeCell="M17" sqref="B2:M17"/>
    </sheetView>
  </sheetViews>
  <sheetFormatPr defaultRowHeight="21" x14ac:dyDescent="0.35"/>
  <cols>
    <col min="2" max="2" width="12.296875" customWidth="1"/>
    <col min="7" max="7" width="11.09765625" bestFit="1" customWidth="1"/>
    <col min="8" max="8" width="3" customWidth="1"/>
    <col min="9" max="9" width="11.09765625" bestFit="1" customWidth="1"/>
  </cols>
  <sheetData>
    <row r="2" spans="2:13" x14ac:dyDescent="0.35">
      <c r="B2" s="1" t="s">
        <v>30</v>
      </c>
    </row>
    <row r="4" spans="2:13" x14ac:dyDescent="0.35">
      <c r="B4" s="2" t="s">
        <v>22</v>
      </c>
    </row>
    <row r="6" spans="2:13" x14ac:dyDescent="0.35">
      <c r="B6" s="21">
        <v>41331</v>
      </c>
      <c r="C6" s="22">
        <v>1000</v>
      </c>
      <c r="D6" t="s">
        <v>23</v>
      </c>
    </row>
    <row r="7" spans="2:13" x14ac:dyDescent="0.35">
      <c r="C7" s="22">
        <v>500</v>
      </c>
      <c r="D7" t="s">
        <v>24</v>
      </c>
    </row>
    <row r="10" spans="2:13" x14ac:dyDescent="0.35">
      <c r="B10" s="2" t="s">
        <v>25</v>
      </c>
    </row>
    <row r="12" spans="2:13" x14ac:dyDescent="0.35">
      <c r="B12" s="11">
        <v>41446</v>
      </c>
      <c r="C12" s="9">
        <v>29.98</v>
      </c>
      <c r="D12" t="s">
        <v>26</v>
      </c>
      <c r="G12" s="7">
        <v>41489</v>
      </c>
      <c r="H12" s="10" t="s">
        <v>27</v>
      </c>
      <c r="I12" s="7">
        <v>42219</v>
      </c>
      <c r="J12" s="10">
        <f>_xlfn.DAYS(I12,G12)</f>
        <v>730</v>
      </c>
      <c r="K12" t="s">
        <v>28</v>
      </c>
      <c r="L12" s="9">
        <f>C12/J12</f>
        <v>4.1068493150684934E-2</v>
      </c>
      <c r="M12" t="s">
        <v>32</v>
      </c>
    </row>
    <row r="13" spans="2:13" x14ac:dyDescent="0.35">
      <c r="C13" s="9">
        <f>24*7.99</f>
        <v>191.76</v>
      </c>
      <c r="D13" t="s">
        <v>29</v>
      </c>
      <c r="G13" s="7">
        <v>41488</v>
      </c>
      <c r="H13" s="10" t="s">
        <v>27</v>
      </c>
      <c r="I13" s="7">
        <v>42218</v>
      </c>
      <c r="J13" s="10">
        <f>_xlfn.DAYS(I13,G13)</f>
        <v>730</v>
      </c>
      <c r="K13" t="s">
        <v>28</v>
      </c>
      <c r="L13" s="9">
        <f>C13/J13</f>
        <v>0.2626849315068493</v>
      </c>
      <c r="M13" t="s">
        <v>32</v>
      </c>
    </row>
    <row r="14" spans="2:13" x14ac:dyDescent="0.35">
      <c r="H14" s="10"/>
      <c r="J14" s="10"/>
    </row>
    <row r="15" spans="2:13" x14ac:dyDescent="0.35">
      <c r="B15" t="s">
        <v>31</v>
      </c>
      <c r="C15" s="9">
        <f>J15*L12</f>
        <v>13.593671232876714</v>
      </c>
      <c r="D15" t="s">
        <v>26</v>
      </c>
      <c r="G15" s="7">
        <v>41489</v>
      </c>
      <c r="H15" s="10" t="s">
        <v>27</v>
      </c>
      <c r="I15" s="7">
        <v>41820</v>
      </c>
      <c r="J15" s="10">
        <f t="shared" ref="J14:J16" si="0">_xlfn.DAYS(I15,G15)</f>
        <v>331</v>
      </c>
      <c r="K15" t="s">
        <v>28</v>
      </c>
    </row>
    <row r="16" spans="2:13" x14ac:dyDescent="0.35">
      <c r="C16" s="23">
        <f>J16*L13</f>
        <v>87.211397260273969</v>
      </c>
      <c r="D16" t="s">
        <v>29</v>
      </c>
      <c r="G16" s="7">
        <v>41488</v>
      </c>
      <c r="H16" s="10" t="s">
        <v>27</v>
      </c>
      <c r="I16" s="7">
        <v>41820</v>
      </c>
      <c r="J16" s="10">
        <f t="shared" si="0"/>
        <v>332</v>
      </c>
      <c r="K16" t="s">
        <v>28</v>
      </c>
    </row>
    <row r="17" spans="3:3" x14ac:dyDescent="0.35">
      <c r="C17" s="16">
        <f>SUM(C15:C16)</f>
        <v>100.80506849315069</v>
      </c>
    </row>
  </sheetData>
  <pageMargins left="0.25" right="0.25" top="0.75" bottom="0.75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G8"/>
  <sheetViews>
    <sheetView workbookViewId="0">
      <selection activeCell="C3" sqref="C3"/>
    </sheetView>
  </sheetViews>
  <sheetFormatPr defaultRowHeight="21" x14ac:dyDescent="0.35"/>
  <cols>
    <col min="2" max="2" width="20.19921875" bestFit="1" customWidth="1"/>
    <col min="3" max="3" width="11" bestFit="1" customWidth="1"/>
    <col min="4" max="4" width="10.796875" style="10" bestFit="1" customWidth="1"/>
    <col min="5" max="5" width="11.09765625" bestFit="1" customWidth="1"/>
    <col min="6" max="6" width="11.09765625" style="10" bestFit="1" customWidth="1"/>
    <col min="7" max="7" width="8.796875" style="1"/>
  </cols>
  <sheetData>
    <row r="2" spans="2:7" x14ac:dyDescent="0.35">
      <c r="C2" s="1" t="s">
        <v>13</v>
      </c>
    </row>
    <row r="3" spans="2:7" x14ac:dyDescent="0.35">
      <c r="C3" s="2"/>
    </row>
    <row r="4" spans="2:7" s="17" customFormat="1" x14ac:dyDescent="0.35">
      <c r="C4" s="17" t="s">
        <v>15</v>
      </c>
      <c r="D4" s="17" t="s">
        <v>16</v>
      </c>
      <c r="E4" s="17" t="s">
        <v>17</v>
      </c>
      <c r="F4" s="17" t="s">
        <v>18</v>
      </c>
      <c r="G4" s="18" t="s">
        <v>19</v>
      </c>
    </row>
    <row r="5" spans="2:7" s="10" customFormat="1" x14ac:dyDescent="0.35">
      <c r="C5" s="12"/>
      <c r="D5" s="12"/>
      <c r="E5" s="12"/>
      <c r="F5" s="13">
        <v>41455</v>
      </c>
      <c r="G5" s="15"/>
    </row>
    <row r="6" spans="2:7" x14ac:dyDescent="0.35">
      <c r="B6" s="5" t="s">
        <v>14</v>
      </c>
      <c r="C6" s="3">
        <v>12601.04</v>
      </c>
      <c r="D6" s="14">
        <v>0.03</v>
      </c>
      <c r="E6" s="7">
        <v>41358</v>
      </c>
      <c r="F6" s="10">
        <f>_xlfn.DAYS(F5,E6)</f>
        <v>97</v>
      </c>
      <c r="G6" s="16">
        <f>C6*D6*F6/365</f>
        <v>100.46308602739727</v>
      </c>
    </row>
    <row r="7" spans="2:7" x14ac:dyDescent="0.35">
      <c r="B7" s="5" t="s">
        <v>20</v>
      </c>
      <c r="C7" s="3">
        <v>5000</v>
      </c>
      <c r="D7" s="14">
        <v>4.1500000000000002E-2</v>
      </c>
      <c r="E7" s="7">
        <v>41298</v>
      </c>
      <c r="F7" s="10">
        <f>_xlfn.DAYS(F5,E7)</f>
        <v>157</v>
      </c>
      <c r="G7" s="19">
        <f>C7*D7*F7/365</f>
        <v>89.253424657534254</v>
      </c>
    </row>
    <row r="8" spans="2:7" x14ac:dyDescent="0.35">
      <c r="F8" s="20" t="s">
        <v>21</v>
      </c>
      <c r="G8" s="16">
        <f>SUM(G6:G7)</f>
        <v>189.71651068493151</v>
      </c>
    </row>
  </sheetData>
  <pageMargins left="0.25" right="0.25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K50"/>
  <sheetViews>
    <sheetView showGridLines="0" tabSelected="1" topLeftCell="A31" workbookViewId="0">
      <selection activeCell="F51" sqref="F51:F52"/>
    </sheetView>
  </sheetViews>
  <sheetFormatPr defaultRowHeight="12.75" x14ac:dyDescent="0.2"/>
  <cols>
    <col min="1" max="1" width="46.796875" style="24" bestFit="1" customWidth="1"/>
    <col min="2" max="2" width="6.3984375" style="24" customWidth="1"/>
    <col min="3" max="3" width="9.09765625" style="29" bestFit="1" customWidth="1"/>
    <col min="4" max="4" width="9.09765625" style="24" bestFit="1" customWidth="1"/>
    <col min="5" max="5" width="9" style="24" bestFit="1" customWidth="1"/>
    <col min="6" max="16384" width="8.796875" style="24"/>
  </cols>
  <sheetData>
    <row r="1" spans="1:8" ht="21" customHeight="1" x14ac:dyDescent="0.35">
      <c r="A1" s="60" t="s">
        <v>33</v>
      </c>
      <c r="B1" s="53"/>
      <c r="C1" s="53"/>
      <c r="D1" s="53"/>
      <c r="E1" s="53"/>
    </row>
    <row r="2" spans="1:8" ht="21" customHeight="1" x14ac:dyDescent="0.2">
      <c r="A2" s="25"/>
      <c r="B2" s="25"/>
      <c r="C2" s="26"/>
      <c r="D2" s="25"/>
      <c r="E2" s="25"/>
    </row>
    <row r="3" spans="1:8" ht="21" customHeight="1" x14ac:dyDescent="0.3">
      <c r="A3" s="30" t="s">
        <v>34</v>
      </c>
      <c r="B3" s="30"/>
      <c r="C3" s="31"/>
      <c r="D3" s="32"/>
      <c r="E3" s="32"/>
    </row>
    <row r="4" spans="1:8" ht="21" customHeight="1" x14ac:dyDescent="0.3">
      <c r="A4" s="30" t="s">
        <v>76</v>
      </c>
      <c r="B4" s="33"/>
      <c r="C4" s="34"/>
      <c r="D4" s="33"/>
      <c r="E4" s="33"/>
    </row>
    <row r="5" spans="1:8" s="59" customFormat="1" ht="21" customHeight="1" x14ac:dyDescent="0.3">
      <c r="A5" s="57"/>
      <c r="B5" s="57"/>
      <c r="C5" s="58" t="s">
        <v>35</v>
      </c>
      <c r="D5" s="61" t="s">
        <v>36</v>
      </c>
      <c r="E5" s="58" t="s">
        <v>37</v>
      </c>
    </row>
    <row r="6" spans="1:8" ht="21" customHeight="1" x14ac:dyDescent="0.3">
      <c r="A6" s="67"/>
      <c r="B6" s="67"/>
      <c r="C6" s="68" t="s">
        <v>73</v>
      </c>
      <c r="D6" s="69" t="s">
        <v>74</v>
      </c>
      <c r="E6" s="68" t="s">
        <v>75</v>
      </c>
    </row>
    <row r="7" spans="1:8" ht="21" customHeight="1" x14ac:dyDescent="0.2">
      <c r="A7" s="64" t="s">
        <v>38</v>
      </c>
      <c r="B7" s="64"/>
      <c r="C7" s="65"/>
      <c r="D7" s="66"/>
      <c r="E7" s="47"/>
    </row>
    <row r="8" spans="1:8" ht="21" customHeight="1" x14ac:dyDescent="0.2">
      <c r="A8" s="37" t="s">
        <v>39</v>
      </c>
      <c r="B8" s="46" t="s">
        <v>77</v>
      </c>
      <c r="C8" s="39">
        <v>8650</v>
      </c>
      <c r="D8" s="62">
        <v>10578</v>
      </c>
      <c r="E8" s="39">
        <v>9320</v>
      </c>
    </row>
    <row r="9" spans="1:8" ht="21" customHeight="1" x14ac:dyDescent="0.2">
      <c r="A9" s="37" t="s">
        <v>40</v>
      </c>
      <c r="B9" s="46" t="s">
        <v>82</v>
      </c>
      <c r="C9" s="39">
        <v>250</v>
      </c>
      <c r="D9" s="62">
        <v>247</v>
      </c>
      <c r="E9" s="39">
        <v>1615</v>
      </c>
    </row>
    <row r="10" spans="1:8" ht="21" customHeight="1" x14ac:dyDescent="0.2">
      <c r="A10" s="40" t="s">
        <v>41</v>
      </c>
      <c r="B10" s="40"/>
      <c r="C10" s="39">
        <v>885</v>
      </c>
      <c r="D10" s="62">
        <v>884</v>
      </c>
      <c r="E10" s="39">
        <v>29</v>
      </c>
    </row>
    <row r="11" spans="1:8" ht="21" customHeight="1" x14ac:dyDescent="0.2">
      <c r="A11" s="40" t="s">
        <v>42</v>
      </c>
      <c r="B11" s="40"/>
      <c r="C11" s="39"/>
      <c r="D11" s="62">
        <v>15</v>
      </c>
      <c r="E11" s="39">
        <v>0</v>
      </c>
    </row>
    <row r="12" spans="1:8" ht="21" customHeight="1" x14ac:dyDescent="0.2">
      <c r="A12" s="40" t="s">
        <v>43</v>
      </c>
      <c r="B12" s="40"/>
      <c r="C12" s="39">
        <v>-1800</v>
      </c>
      <c r="D12" s="62">
        <v>-1790</v>
      </c>
      <c r="E12" s="39">
        <v>-1709</v>
      </c>
    </row>
    <row r="13" spans="1:8" ht="21" customHeight="1" x14ac:dyDescent="0.2">
      <c r="A13" s="40" t="s">
        <v>44</v>
      </c>
      <c r="B13" s="40"/>
      <c r="C13" s="39"/>
      <c r="D13" s="62">
        <v>0</v>
      </c>
      <c r="E13" s="39">
        <v>-4713</v>
      </c>
    </row>
    <row r="14" spans="1:8" ht="21" customHeight="1" x14ac:dyDescent="0.2">
      <c r="A14" s="40" t="s">
        <v>45</v>
      </c>
      <c r="B14" s="40"/>
      <c r="C14" s="39"/>
      <c r="D14" s="62">
        <v>0</v>
      </c>
      <c r="E14" s="39">
        <v>-445</v>
      </c>
    </row>
    <row r="15" spans="1:8" ht="21" customHeight="1" x14ac:dyDescent="0.2">
      <c r="A15" s="40" t="s">
        <v>46</v>
      </c>
      <c r="B15" s="40"/>
      <c r="C15" s="39">
        <v>-1650</v>
      </c>
      <c r="D15" s="62">
        <v>-1633</v>
      </c>
      <c r="E15" s="39">
        <v>-1500</v>
      </c>
      <c r="H15" s="27"/>
    </row>
    <row r="16" spans="1:8" ht="21" customHeight="1" x14ac:dyDescent="0.2">
      <c r="A16" s="40" t="s">
        <v>72</v>
      </c>
      <c r="B16" s="40"/>
      <c r="C16" s="39">
        <v>-3395</v>
      </c>
      <c r="D16" s="62">
        <v>-2941</v>
      </c>
      <c r="E16" s="39">
        <v>-2979</v>
      </c>
    </row>
    <row r="17" spans="1:7" ht="21" customHeight="1" x14ac:dyDescent="0.2">
      <c r="A17" s="40" t="s">
        <v>47</v>
      </c>
      <c r="B17" s="46" t="s">
        <v>81</v>
      </c>
      <c r="C17" s="39">
        <v>-800</v>
      </c>
      <c r="D17" s="62">
        <v>-300</v>
      </c>
      <c r="E17" s="39">
        <v>-142</v>
      </c>
    </row>
    <row r="18" spans="1:7" ht="21" customHeight="1" x14ac:dyDescent="0.2">
      <c r="A18" s="40" t="s">
        <v>48</v>
      </c>
      <c r="B18" s="40"/>
      <c r="C18" s="39">
        <v>-100</v>
      </c>
      <c r="D18" s="62">
        <v>-100</v>
      </c>
      <c r="E18" s="39">
        <v>-99</v>
      </c>
    </row>
    <row r="19" spans="1:7" ht="21" customHeight="1" x14ac:dyDescent="0.2">
      <c r="A19" s="40" t="s">
        <v>49</v>
      </c>
      <c r="B19" s="40"/>
      <c r="C19" s="39">
        <v>-275</v>
      </c>
      <c r="D19" s="62">
        <v>-273</v>
      </c>
      <c r="E19" s="39">
        <v>-276</v>
      </c>
    </row>
    <row r="20" spans="1:7" ht="21" customHeight="1" x14ac:dyDescent="0.2">
      <c r="A20" s="40" t="s">
        <v>50</v>
      </c>
      <c r="B20" s="40"/>
      <c r="C20" s="39">
        <v>-250</v>
      </c>
      <c r="D20" s="62">
        <v>-232</v>
      </c>
      <c r="E20" s="39">
        <v>-179</v>
      </c>
    </row>
    <row r="21" spans="1:7" ht="21" customHeight="1" x14ac:dyDescent="0.2">
      <c r="A21" s="40" t="s">
        <v>51</v>
      </c>
      <c r="B21" s="40"/>
      <c r="C21" s="39">
        <v>-100</v>
      </c>
      <c r="D21" s="62">
        <v>0</v>
      </c>
      <c r="E21" s="39">
        <v>-302</v>
      </c>
    </row>
    <row r="22" spans="1:7" ht="21" customHeight="1" x14ac:dyDescent="0.2">
      <c r="A22" s="40" t="s">
        <v>52</v>
      </c>
      <c r="B22" s="40"/>
      <c r="C22" s="39">
        <v>-100</v>
      </c>
      <c r="D22" s="62">
        <v>-75</v>
      </c>
      <c r="E22" s="39">
        <v>-386</v>
      </c>
    </row>
    <row r="23" spans="1:7" ht="21" customHeight="1" x14ac:dyDescent="0.2">
      <c r="A23" s="40" t="s">
        <v>53</v>
      </c>
      <c r="B23" s="40"/>
      <c r="C23" s="39">
        <v>-55</v>
      </c>
      <c r="D23" s="62">
        <v>0</v>
      </c>
      <c r="E23" s="39">
        <v>-56</v>
      </c>
    </row>
    <row r="24" spans="1:7" ht="21" customHeight="1" x14ac:dyDescent="0.2">
      <c r="A24" s="40" t="s">
        <v>54</v>
      </c>
      <c r="B24" s="40"/>
      <c r="C24" s="39">
        <v>-160</v>
      </c>
      <c r="D24" s="62">
        <v>-161</v>
      </c>
      <c r="E24" s="39">
        <v>-150</v>
      </c>
    </row>
    <row r="25" spans="1:7" ht="21" customHeight="1" x14ac:dyDescent="0.2">
      <c r="A25" s="40" t="s">
        <v>55</v>
      </c>
      <c r="B25" s="46" t="s">
        <v>87</v>
      </c>
      <c r="C25" s="39">
        <v>-250</v>
      </c>
      <c r="D25" s="62">
        <v>-255</v>
      </c>
      <c r="E25" s="39">
        <v>-250</v>
      </c>
    </row>
    <row r="26" spans="1:7" ht="21" customHeight="1" x14ac:dyDescent="0.2">
      <c r="A26" s="70" t="s">
        <v>56</v>
      </c>
      <c r="B26" s="70"/>
      <c r="C26" s="71"/>
      <c r="D26" s="72">
        <v>0</v>
      </c>
      <c r="E26" s="71">
        <v>-47</v>
      </c>
    </row>
    <row r="27" spans="1:7" ht="21" customHeight="1" x14ac:dyDescent="0.2">
      <c r="A27" s="73" t="s">
        <v>57</v>
      </c>
      <c r="B27" s="74"/>
      <c r="C27" s="75">
        <f>SUM(C8:C26)</f>
        <v>850</v>
      </c>
      <c r="D27" s="76">
        <f>SUM(D8:D26)</f>
        <v>3964</v>
      </c>
      <c r="E27" s="77">
        <v>-2269</v>
      </c>
      <c r="F27" s="54"/>
    </row>
    <row r="28" spans="1:7" ht="21" customHeight="1" x14ac:dyDescent="0.2">
      <c r="A28" s="42" t="s">
        <v>58</v>
      </c>
      <c r="B28" s="42"/>
      <c r="C28" s="39"/>
      <c r="D28" s="62"/>
      <c r="E28" s="39"/>
    </row>
    <row r="29" spans="1:7" ht="21" customHeight="1" x14ac:dyDescent="0.2">
      <c r="A29" s="40" t="s">
        <v>59</v>
      </c>
      <c r="B29" s="40"/>
      <c r="C29" s="39"/>
      <c r="D29" s="62">
        <v>0</v>
      </c>
      <c r="E29" s="39">
        <v>0</v>
      </c>
      <c r="G29" s="24" t="s">
        <v>60</v>
      </c>
    </row>
    <row r="30" spans="1:7" ht="21" customHeight="1" x14ac:dyDescent="0.2">
      <c r="A30" s="40" t="s">
        <v>61</v>
      </c>
      <c r="B30" s="38" t="s">
        <v>83</v>
      </c>
      <c r="C30" s="39"/>
      <c r="D30" s="62">
        <v>-5000</v>
      </c>
      <c r="E30" s="39">
        <v>0</v>
      </c>
    </row>
    <row r="31" spans="1:7" ht="21" customHeight="1" x14ac:dyDescent="0.2">
      <c r="A31" s="40" t="s">
        <v>62</v>
      </c>
      <c r="B31" s="38" t="s">
        <v>63</v>
      </c>
      <c r="C31" s="39">
        <v>-3600</v>
      </c>
      <c r="D31" s="62">
        <v>-1765</v>
      </c>
      <c r="E31" s="39">
        <v>0</v>
      </c>
    </row>
    <row r="32" spans="1:7" ht="21" customHeight="1" x14ac:dyDescent="0.2">
      <c r="A32" s="73" t="s">
        <v>64</v>
      </c>
      <c r="B32" s="78"/>
      <c r="C32" s="75">
        <f>SUM(C29:C31)</f>
        <v>-3600</v>
      </c>
      <c r="D32" s="76">
        <f>SUM(D29:D31)</f>
        <v>-6765</v>
      </c>
      <c r="E32" s="77">
        <v>0</v>
      </c>
      <c r="G32" s="24" t="s">
        <v>65</v>
      </c>
    </row>
    <row r="33" spans="1:11" ht="21" customHeight="1" x14ac:dyDescent="0.2">
      <c r="A33" s="42" t="s">
        <v>66</v>
      </c>
      <c r="B33" s="43"/>
      <c r="C33" s="44">
        <f>C27+C32</f>
        <v>-2750</v>
      </c>
      <c r="D33" s="63">
        <f>D27+D32</f>
        <v>-2801</v>
      </c>
      <c r="E33" s="44">
        <v>-2269</v>
      </c>
    </row>
    <row r="34" spans="1:11" ht="21" customHeight="1" x14ac:dyDescent="0.2">
      <c r="A34" s="40" t="s">
        <v>67</v>
      </c>
      <c r="B34" s="41"/>
      <c r="C34" s="39">
        <f>D35</f>
        <v>5867</v>
      </c>
      <c r="D34" s="62">
        <v>8609</v>
      </c>
      <c r="E34" s="39">
        <v>10878</v>
      </c>
    </row>
    <row r="35" spans="1:11" ht="21" customHeight="1" x14ac:dyDescent="0.2">
      <c r="A35" s="45" t="s">
        <v>68</v>
      </c>
      <c r="B35" s="46" t="s">
        <v>69</v>
      </c>
      <c r="C35" s="39">
        <f>D35+150</f>
        <v>6017</v>
      </c>
      <c r="D35" s="62">
        <v>5867</v>
      </c>
      <c r="E35" s="39">
        <v>8609</v>
      </c>
    </row>
    <row r="36" spans="1:11" ht="21" customHeight="1" x14ac:dyDescent="0.2">
      <c r="A36" s="45" t="s">
        <v>70</v>
      </c>
      <c r="B36" s="45"/>
      <c r="C36" s="39">
        <v>18187</v>
      </c>
      <c r="D36" s="62">
        <v>18890</v>
      </c>
      <c r="E36" s="39">
        <v>18004</v>
      </c>
      <c r="K36" s="28"/>
    </row>
    <row r="37" spans="1:11" ht="21" customHeight="1" x14ac:dyDescent="0.2">
      <c r="A37" s="79" t="s">
        <v>71</v>
      </c>
      <c r="B37" s="79"/>
      <c r="C37" s="80">
        <f>C35+C36</f>
        <v>24204</v>
      </c>
      <c r="D37" s="81">
        <f>D35+D36</f>
        <v>24757</v>
      </c>
      <c r="E37" s="80">
        <v>26613</v>
      </c>
    </row>
    <row r="38" spans="1:11" ht="21" customHeight="1" x14ac:dyDescent="0.3">
      <c r="A38" s="35"/>
      <c r="B38" s="35"/>
      <c r="C38" s="36"/>
      <c r="D38" s="35"/>
      <c r="E38" s="35"/>
    </row>
    <row r="39" spans="1:11" ht="21" customHeight="1" x14ac:dyDescent="0.2">
      <c r="A39" s="48" t="s">
        <v>78</v>
      </c>
      <c r="B39" s="48"/>
      <c r="C39" s="48"/>
      <c r="D39" s="48"/>
      <c r="E39" s="48"/>
    </row>
    <row r="40" spans="1:11" ht="21" customHeight="1" x14ac:dyDescent="0.2">
      <c r="A40" s="50" t="s">
        <v>80</v>
      </c>
      <c r="B40" s="50"/>
      <c r="C40" s="50"/>
      <c r="D40" s="50"/>
      <c r="E40" s="50"/>
    </row>
    <row r="41" spans="1:11" ht="21" customHeight="1" x14ac:dyDescent="0.2">
      <c r="A41" s="49" t="s">
        <v>89</v>
      </c>
      <c r="B41" s="49"/>
      <c r="C41" s="49"/>
      <c r="D41" s="49"/>
      <c r="E41" s="49"/>
    </row>
    <row r="42" spans="1:11" ht="21" customHeight="1" x14ac:dyDescent="0.2">
      <c r="A42" s="51" t="s">
        <v>84</v>
      </c>
      <c r="B42" s="51"/>
      <c r="C42" s="51"/>
      <c r="D42" s="51"/>
      <c r="E42" s="51"/>
    </row>
    <row r="43" spans="1:11" ht="21" customHeight="1" x14ac:dyDescent="0.2">
      <c r="A43" s="50" t="s">
        <v>86</v>
      </c>
      <c r="B43" s="50"/>
      <c r="C43" s="50"/>
      <c r="D43" s="50"/>
      <c r="E43" s="50"/>
    </row>
    <row r="44" spans="1:11" ht="21" customHeight="1" x14ac:dyDescent="0.2">
      <c r="A44" s="50" t="s">
        <v>88</v>
      </c>
      <c r="B44" s="50"/>
      <c r="C44" s="50"/>
      <c r="D44" s="50"/>
      <c r="E44" s="50"/>
    </row>
    <row r="45" spans="1:11" ht="21" customHeight="1" x14ac:dyDescent="0.2">
      <c r="A45" s="50" t="s">
        <v>85</v>
      </c>
      <c r="B45" s="50"/>
      <c r="C45" s="50"/>
      <c r="D45" s="50"/>
      <c r="E45" s="50"/>
    </row>
    <row r="46" spans="1:11" ht="21" customHeight="1" x14ac:dyDescent="0.2">
      <c r="A46" s="50" t="s">
        <v>79</v>
      </c>
      <c r="B46" s="50"/>
      <c r="C46" s="50"/>
      <c r="D46" s="50"/>
      <c r="E46" s="50"/>
    </row>
    <row r="47" spans="1:11" ht="38.25" customHeight="1" x14ac:dyDescent="0.3">
      <c r="A47" s="56" t="s">
        <v>90</v>
      </c>
      <c r="B47" s="52"/>
      <c r="C47" s="52"/>
      <c r="D47" s="52"/>
      <c r="E47" s="52"/>
    </row>
    <row r="48" spans="1:11" ht="21" customHeight="1" x14ac:dyDescent="0.2">
      <c r="A48" s="55"/>
      <c r="B48" s="55"/>
      <c r="C48" s="55"/>
      <c r="D48" s="55"/>
      <c r="E48" s="55"/>
    </row>
    <row r="49" spans="1:5" ht="21" customHeight="1" x14ac:dyDescent="0.2"/>
    <row r="50" spans="1:5" ht="21" customHeight="1" x14ac:dyDescent="0.2">
      <c r="A50" s="50"/>
      <c r="B50" s="50"/>
      <c r="C50" s="50"/>
      <c r="D50" s="50"/>
      <c r="E50" s="50"/>
    </row>
  </sheetData>
  <mergeCells count="10">
    <mergeCell ref="A47:E47"/>
    <mergeCell ref="A50:E50"/>
    <mergeCell ref="A42:E42"/>
    <mergeCell ref="A43:E43"/>
    <mergeCell ref="A44:E44"/>
    <mergeCell ref="A45:E45"/>
    <mergeCell ref="A46:E46"/>
    <mergeCell ref="A39:E39"/>
    <mergeCell ref="A41:E41"/>
    <mergeCell ref="A40:E40"/>
  </mergeCells>
  <pageMargins left="0.74803149606299213" right="0.74803149606299213" top="0.59055118110236227" bottom="0.59055118110236227" header="0.11811023622047245" footer="0.11811023622047245"/>
  <pageSetup paperSize="9" orientation="portrait" horizontalDpi="4294967293" verticalDpi="4294967293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Depreciation</vt:lpstr>
      <vt:lpstr>Prepayments</vt:lpstr>
      <vt:lpstr>Interest</vt:lpstr>
      <vt:lpstr>Cashflows</vt:lpstr>
      <vt:lpstr>Cashflows!Print_Area</vt:lpstr>
      <vt:lpstr>Depreciation!Print_Area</vt:lpstr>
      <vt:lpstr>Interest!Print_Area</vt:lpstr>
      <vt:lpstr>Prepayments!Print_Area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Anne Clegg</dc:creator>
  <cp:lastModifiedBy> Julie Anne Clegg</cp:lastModifiedBy>
  <cp:lastPrinted>2013-07-16T06:22:12Z</cp:lastPrinted>
  <dcterms:created xsi:type="dcterms:W3CDTF">2013-07-11T23:16:32Z</dcterms:created>
  <dcterms:modified xsi:type="dcterms:W3CDTF">2013-07-16T07:55:16Z</dcterms:modified>
</cp:coreProperties>
</file>