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20" windowWidth="15480" windowHeight="11640" activeTab="1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J1" i="2"/>
  <c r="J8" s="1"/>
  <c r="N10" s="1"/>
  <c r="B11"/>
  <c r="N6"/>
  <c r="J16"/>
  <c r="J22" s="1"/>
  <c r="N8"/>
  <c r="N9"/>
  <c r="J13"/>
  <c r="J4"/>
  <c r="F6"/>
  <c r="B4" s="1"/>
  <c r="I42" s="1"/>
  <c r="B19"/>
  <c r="B25"/>
  <c r="F8"/>
  <c r="G42"/>
  <c r="B16"/>
  <c r="F6" i="1"/>
  <c r="B1" s="1"/>
  <c r="B4"/>
  <c r="M15"/>
  <c r="B12"/>
  <c r="B16"/>
  <c r="F9"/>
  <c r="L21" s="1"/>
  <c r="F8"/>
  <c r="B22"/>
  <c r="K15"/>
  <c r="F7" l="1"/>
  <c r="F3"/>
  <c r="I10" s="1"/>
  <c r="F1"/>
  <c r="B30" s="1"/>
  <c r="B29"/>
  <c r="M17"/>
  <c r="B17"/>
  <c r="B20" s="1"/>
  <c r="B21" s="1"/>
  <c r="F10"/>
  <c r="A23"/>
  <c r="K9" l="1"/>
  <c r="F11"/>
  <c r="F5"/>
  <c r="J21"/>
  <c r="F13"/>
  <c r="F12" l="1"/>
  <c r="N8"/>
  <c r="F14" l="1"/>
  <c r="F15"/>
  <c r="J25" i="2"/>
  <c r="N7"/>
  <c r="N11" s="1"/>
  <c r="I23"/>
  <c r="N1"/>
  <c r="J26"/>
  <c r="J17"/>
  <c r="J20"/>
  <c r="J21" s="1"/>
  <c r="N13"/>
  <c r="N3" l="1"/>
  <c r="N5" s="1"/>
  <c r="N12" s="1"/>
  <c r="B7"/>
  <c r="B8" s="1"/>
  <c r="B1" l="1"/>
  <c r="B10" s="1"/>
  <c r="F10" s="1"/>
  <c r="F9"/>
  <c r="H48" s="1"/>
  <c r="N14"/>
  <c r="N15"/>
  <c r="I44"/>
  <c r="A26"/>
  <c r="B20"/>
  <c r="B23" s="1"/>
  <c r="B24" s="1"/>
  <c r="F7"/>
  <c r="F1" s="1"/>
  <c r="B29" s="1"/>
  <c r="B28"/>
  <c r="F13" l="1"/>
  <c r="F48"/>
  <c r="F3"/>
  <c r="F11"/>
  <c r="G36"/>
  <c r="E37" l="1"/>
  <c r="F5"/>
  <c r="F12" l="1"/>
  <c r="J35"/>
  <c r="F14" l="1"/>
  <c r="F15"/>
</calcChain>
</file>

<file path=xl/sharedStrings.xml><?xml version="1.0" encoding="utf-8"?>
<sst xmlns="http://schemas.openxmlformats.org/spreadsheetml/2006/main" count="208" uniqueCount="49">
  <si>
    <t>Y</t>
  </si>
  <si>
    <t>C0</t>
  </si>
  <si>
    <t>I0</t>
  </si>
  <si>
    <t>O0</t>
  </si>
  <si>
    <t>E0</t>
  </si>
  <si>
    <t>m</t>
  </si>
  <si>
    <t>b</t>
  </si>
  <si>
    <t>c</t>
  </si>
  <si>
    <t>Multiplier</t>
  </si>
  <si>
    <t>Av</t>
  </si>
  <si>
    <t>a.p.</t>
  </si>
  <si>
    <t>Aa</t>
  </si>
  <si>
    <t>U</t>
  </si>
  <si>
    <t>Yfe</t>
  </si>
  <si>
    <t>Yb</t>
  </si>
  <si>
    <t>B</t>
  </si>
  <si>
    <t>M</t>
  </si>
  <si>
    <t>S</t>
  </si>
  <si>
    <t>C</t>
  </si>
  <si>
    <t>I</t>
  </si>
  <si>
    <t>O</t>
  </si>
  <si>
    <t>E</t>
  </si>
  <si>
    <t>Controle:</t>
  </si>
  <si>
    <t>S-I+B-O</t>
  </si>
  <si>
    <t>E-M</t>
  </si>
  <si>
    <t>totaal</t>
  </si>
  <si>
    <t>Ygem</t>
  </si>
  <si>
    <t>Ybgem</t>
  </si>
  <si>
    <t>endogene variabelen</t>
  </si>
  <si>
    <t>exogene variabelen</t>
  </si>
  <si>
    <t>U%</t>
  </si>
  <si>
    <t>euro</t>
  </si>
  <si>
    <t>mrd euro</t>
  </si>
  <si>
    <t>Ptc. graad</t>
  </si>
  <si>
    <t>Bev.</t>
  </si>
  <si>
    <t>milj</t>
  </si>
  <si>
    <t>%</t>
  </si>
  <si>
    <t>mlj</t>
  </si>
  <si>
    <t>dzd euro</t>
  </si>
  <si>
    <t>milj euro</t>
  </si>
  <si>
    <t>Fin. tekort</t>
  </si>
  <si>
    <t>R</t>
  </si>
  <si>
    <t>i</t>
  </si>
  <si>
    <t>Y2</t>
  </si>
  <si>
    <t>Y1</t>
  </si>
  <si>
    <t>E2</t>
  </si>
  <si>
    <t>% import 2</t>
  </si>
  <si>
    <t>e</t>
  </si>
  <si>
    <t>M0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</si>
</sst>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9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30"/>
      <name val="Arial"/>
      <family val="2"/>
    </font>
    <font>
      <sz val="10"/>
      <color indexed="36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0" xfId="0" applyFill="1"/>
    <xf numFmtId="0" fontId="3" fillId="2" borderId="0" xfId="0" applyFont="1" applyFill="1"/>
    <xf numFmtId="10" fontId="0" fillId="2" borderId="0" xfId="0" applyNumberFormat="1" applyFill="1"/>
    <xf numFmtId="164" fontId="0" fillId="3" borderId="0" xfId="0" applyNumberFormat="1" applyFill="1"/>
    <xf numFmtId="1" fontId="0" fillId="3" borderId="0" xfId="0" applyNumberFormat="1" applyFill="1"/>
    <xf numFmtId="165" fontId="0" fillId="3" borderId="0" xfId="0" applyNumberFormat="1" applyFill="1"/>
    <xf numFmtId="1" fontId="7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0" fontId="6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left"/>
    </xf>
    <xf numFmtId="0" fontId="8" fillId="3" borderId="0" xfId="0" applyFont="1" applyFill="1"/>
    <xf numFmtId="1" fontId="0" fillId="0" borderId="0" xfId="0" applyNumberFormat="1" applyAlignment="1">
      <alignment horizontal="center"/>
    </xf>
    <xf numFmtId="0" fontId="2" fillId="0" borderId="0" xfId="0" applyFont="1" applyFill="1"/>
    <xf numFmtId="165" fontId="0" fillId="0" borderId="0" xfId="0" applyNumberFormat="1"/>
    <xf numFmtId="0" fontId="0" fillId="4" borderId="0" xfId="0" applyFill="1"/>
    <xf numFmtId="0" fontId="2" fillId="4" borderId="0" xfId="0" applyFont="1" applyFill="1"/>
    <xf numFmtId="165" fontId="0" fillId="0" borderId="0" xfId="0" applyNumberFormat="1" applyFill="1"/>
    <xf numFmtId="2" fontId="0" fillId="0" borderId="0" xfId="0" applyNumberFormat="1" applyFill="1"/>
    <xf numFmtId="0" fontId="8" fillId="0" borderId="0" xfId="0" applyFont="1" applyFill="1"/>
    <xf numFmtId="0" fontId="0" fillId="5" borderId="0" xfId="0" applyFill="1"/>
    <xf numFmtId="0" fontId="3" fillId="6" borderId="0" xfId="0" applyFont="1" applyFill="1"/>
    <xf numFmtId="0" fontId="0" fillId="2" borderId="0" xfId="0" applyFont="1" applyFill="1"/>
    <xf numFmtId="0" fontId="0" fillId="6" borderId="0" xfId="0" applyFill="1"/>
    <xf numFmtId="0" fontId="3" fillId="5" borderId="0" xfId="0" applyFont="1" applyFill="1"/>
    <xf numFmtId="0" fontId="0" fillId="5" borderId="0" xfId="0" applyFont="1" applyFill="1"/>
    <xf numFmtId="1" fontId="5" fillId="0" borderId="0" xfId="0" applyNumberFormat="1" applyFont="1" applyAlignment="1">
      <alignment horizontal="left"/>
    </xf>
    <xf numFmtId="2" fontId="3" fillId="5" borderId="0" xfId="0" applyNumberFormat="1" applyFont="1" applyFill="1"/>
    <xf numFmtId="165" fontId="3" fillId="5" borderId="0" xfId="0" applyNumberFormat="1" applyFont="1" applyFill="1"/>
    <xf numFmtId="165" fontId="0" fillId="5" borderId="0" xfId="0" applyNumberFormat="1" applyFill="1"/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00FFFF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11</xdr:col>
      <xdr:colOff>9525</xdr:colOff>
      <xdr:row>7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543550" y="64770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Gezinnen</a:t>
          </a:r>
        </a:p>
      </xdr:txBody>
    </xdr:sp>
    <xdr:clientData/>
  </xdr:twoCellAnchor>
  <xdr:twoCellAnchor>
    <xdr:from>
      <xdr:col>8</xdr:col>
      <xdr:colOff>600075</xdr:colOff>
      <xdr:row>9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5534025" y="1609725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Overheid</a:t>
          </a:r>
        </a:p>
      </xdr:txBody>
    </xdr:sp>
    <xdr:clientData/>
  </xdr:twoCellAnchor>
  <xdr:twoCellAnchor>
    <xdr:from>
      <xdr:col>8</xdr:col>
      <xdr:colOff>590550</xdr:colOff>
      <xdr:row>15</xdr:row>
      <xdr:rowOff>152400</xdr:rowOff>
    </xdr:from>
    <xdr:to>
      <xdr:col>10</xdr:col>
      <xdr:colOff>600075</xdr:colOff>
      <xdr:row>18</xdr:row>
      <xdr:rowOff>152400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5524500" y="2581275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Bedrijven</a:t>
          </a:r>
        </a:p>
      </xdr:txBody>
    </xdr:sp>
    <xdr:clientData/>
  </xdr:twoCellAnchor>
  <xdr:twoCellAnchor>
    <xdr:from>
      <xdr:col>9</xdr:col>
      <xdr:colOff>0</xdr:colOff>
      <xdr:row>22</xdr:row>
      <xdr:rowOff>0</xdr:rowOff>
    </xdr:from>
    <xdr:to>
      <xdr:col>11</xdr:col>
      <xdr:colOff>9525</xdr:colOff>
      <xdr:row>25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5543550" y="356235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Buitenland</a:t>
          </a:r>
        </a:p>
      </xdr:txBody>
    </xdr:sp>
    <xdr:clientData/>
  </xdr:twoCellAnchor>
  <xdr:twoCellAnchor>
    <xdr:from>
      <xdr:col>8</xdr:col>
      <xdr:colOff>533401</xdr:colOff>
      <xdr:row>4</xdr:row>
      <xdr:rowOff>85726</xdr:rowOff>
    </xdr:from>
    <xdr:to>
      <xdr:col>8</xdr:col>
      <xdr:colOff>533402</xdr:colOff>
      <xdr:row>17</xdr:row>
      <xdr:rowOff>114300</xdr:rowOff>
    </xdr:to>
    <xdr:cxnSp macro="">
      <xdr:nvCxnSpPr>
        <xdr:cNvPr id="7" name="Rechte verbindingslijn met pijl 6"/>
        <xdr:cNvCxnSpPr/>
      </xdr:nvCxnSpPr>
      <xdr:spPr>
        <a:xfrm rot="5400000">
          <a:off x="4400552" y="1800225"/>
          <a:ext cx="2133599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23813</xdr:colOff>
      <xdr:row>7</xdr:row>
      <xdr:rowOff>2</xdr:rowOff>
    </xdr:from>
    <xdr:to>
      <xdr:col>10</xdr:col>
      <xdr:colOff>33338</xdr:colOff>
      <xdr:row>9</xdr:row>
      <xdr:rowOff>152402</xdr:rowOff>
    </xdr:to>
    <xdr:cxnSp macro="">
      <xdr:nvCxnSpPr>
        <xdr:cNvPr id="10" name="Rechte verbindingslijn met pijl 9"/>
        <xdr:cNvCxnSpPr/>
      </xdr:nvCxnSpPr>
      <xdr:spPr>
        <a:xfrm rot="5400000">
          <a:off x="5943601" y="1366839"/>
          <a:ext cx="476250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595314</xdr:colOff>
      <xdr:row>12</xdr:row>
      <xdr:rowOff>152400</xdr:rowOff>
    </xdr:from>
    <xdr:to>
      <xdr:col>9</xdr:col>
      <xdr:colOff>604839</xdr:colOff>
      <xdr:row>15</xdr:row>
      <xdr:rowOff>152400</xdr:rowOff>
    </xdr:to>
    <xdr:cxnSp macro="">
      <xdr:nvCxnSpPr>
        <xdr:cNvPr id="12" name="Rechte verbindingslijn met pijl 11"/>
        <xdr:cNvCxnSpPr>
          <a:stCxn id="1026" idx="2"/>
          <a:endCxn id="1027" idx="0"/>
        </xdr:cNvCxnSpPr>
      </xdr:nvCxnSpPr>
      <xdr:spPr>
        <a:xfrm rot="5400000">
          <a:off x="5900739" y="2333625"/>
          <a:ext cx="48577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285752</xdr:colOff>
      <xdr:row>18</xdr:row>
      <xdr:rowOff>142876</xdr:rowOff>
    </xdr:from>
    <xdr:to>
      <xdr:col>10</xdr:col>
      <xdr:colOff>295279</xdr:colOff>
      <xdr:row>22</xdr:row>
      <xdr:rowOff>9525</xdr:rowOff>
    </xdr:to>
    <xdr:cxnSp macro="">
      <xdr:nvCxnSpPr>
        <xdr:cNvPr id="15" name="Rechte verbindingslijn met pijl 14"/>
        <xdr:cNvCxnSpPr/>
      </xdr:nvCxnSpPr>
      <xdr:spPr>
        <a:xfrm rot="16200000" flipV="1">
          <a:off x="6367466" y="3309937"/>
          <a:ext cx="514349" cy="9527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342901</xdr:colOff>
      <xdr:row>18</xdr:row>
      <xdr:rowOff>133349</xdr:rowOff>
    </xdr:from>
    <xdr:to>
      <xdr:col>9</xdr:col>
      <xdr:colOff>342903</xdr:colOff>
      <xdr:row>22</xdr:row>
      <xdr:rowOff>19053</xdr:rowOff>
    </xdr:to>
    <xdr:cxnSp macro="">
      <xdr:nvCxnSpPr>
        <xdr:cNvPr id="18" name="Rechte verbindingslijn met pijl 17"/>
        <xdr:cNvCxnSpPr/>
      </xdr:nvCxnSpPr>
      <xdr:spPr>
        <a:xfrm rot="16200000" flipH="1">
          <a:off x="5800725" y="3314700"/>
          <a:ext cx="533404" cy="2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600075</xdr:colOff>
      <xdr:row>5</xdr:row>
      <xdr:rowOff>85725</xdr:rowOff>
    </xdr:from>
    <xdr:to>
      <xdr:col>11</xdr:col>
      <xdr:colOff>9525</xdr:colOff>
      <xdr:row>17</xdr:row>
      <xdr:rowOff>76200</xdr:rowOff>
    </xdr:to>
    <xdr:cxnSp macro="">
      <xdr:nvCxnSpPr>
        <xdr:cNvPr id="1034" name="Gebogen verbindingslijn 21"/>
        <xdr:cNvCxnSpPr>
          <a:cxnSpLocks noChangeShapeType="1"/>
          <a:stCxn id="1027" idx="3"/>
          <a:endCxn id="1025" idx="3"/>
        </xdr:cNvCxnSpPr>
      </xdr:nvCxnSpPr>
      <xdr:spPr bwMode="auto">
        <a:xfrm flipV="1">
          <a:off x="7058025" y="895350"/>
          <a:ext cx="19050" cy="1933575"/>
        </a:xfrm>
        <a:prstGeom prst="bentConnector3">
          <a:avLst>
            <a:gd name="adj1" fmla="val 1650000"/>
          </a:avLst>
        </a:prstGeom>
        <a:noFill/>
        <a:ln w="25400" algn="ctr">
          <a:solidFill>
            <a:srgbClr val="4F81BD"/>
          </a:solidFill>
          <a:miter lim="800000"/>
          <a:headEnd/>
          <a:tailEnd type="arrow" w="med" len="med"/>
        </a:ln>
        <a:effectLst>
          <a:outerShdw dist="20000" dir="5400000" rotWithShape="0">
            <a:srgbClr val="000000">
              <a:alpha val="37999"/>
            </a:srgbClr>
          </a:outerShdw>
        </a:effectLst>
      </xdr:spPr>
    </xdr:cxnSp>
    <xdr:clientData/>
  </xdr:twoCellAnchor>
  <xdr:twoCellAnchor>
    <xdr:from>
      <xdr:col>7</xdr:col>
      <xdr:colOff>285750</xdr:colOff>
      <xdr:row>7</xdr:row>
      <xdr:rowOff>95250</xdr:rowOff>
    </xdr:from>
    <xdr:to>
      <xdr:col>8</xdr:col>
      <xdr:colOff>142875</xdr:colOff>
      <xdr:row>10</xdr:row>
      <xdr:rowOff>123825</xdr:rowOff>
    </xdr:to>
    <xdr:sp macro="" textlink="">
      <xdr:nvSpPr>
        <xdr:cNvPr id="1035" name="Tekstvak 28"/>
        <xdr:cNvSpPr txBox="1">
          <a:spLocks noChangeArrowheads="1"/>
        </xdr:cNvSpPr>
      </xdr:nvSpPr>
      <xdr:spPr bwMode="auto">
        <a:xfrm>
          <a:off x="4914900" y="1228725"/>
          <a:ext cx="4667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C</a:t>
          </a:r>
        </a:p>
      </xdr:txBody>
    </xdr:sp>
    <xdr:clientData/>
  </xdr:twoCellAnchor>
  <xdr:twoCellAnchor>
    <xdr:from>
      <xdr:col>11</xdr:col>
      <xdr:colOff>276225</xdr:colOff>
      <xdr:row>14</xdr:row>
      <xdr:rowOff>76200</xdr:rowOff>
    </xdr:from>
    <xdr:to>
      <xdr:col>11</xdr:col>
      <xdr:colOff>590550</xdr:colOff>
      <xdr:row>17</xdr:row>
      <xdr:rowOff>95250</xdr:rowOff>
    </xdr:to>
    <xdr:sp macro="" textlink="">
      <xdr:nvSpPr>
        <xdr:cNvPr id="1036" name="Tekstvak 29"/>
        <xdr:cNvSpPr txBox="1">
          <a:spLocks noChangeArrowheads="1"/>
        </xdr:cNvSpPr>
      </xdr:nvSpPr>
      <xdr:spPr bwMode="auto">
        <a:xfrm>
          <a:off x="7343775" y="2343150"/>
          <a:ext cx="3143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59436" rIns="0" bIns="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Y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10</xdr:col>
      <xdr:colOff>19050</xdr:colOff>
      <xdr:row>6</xdr:row>
      <xdr:rowOff>95250</xdr:rowOff>
    </xdr:from>
    <xdr:to>
      <xdr:col>10</xdr:col>
      <xdr:colOff>485775</xdr:colOff>
      <xdr:row>10</xdr:row>
      <xdr:rowOff>19050</xdr:rowOff>
    </xdr:to>
    <xdr:sp macro="" textlink="">
      <xdr:nvSpPr>
        <xdr:cNvPr id="1037" name="Tekstvak 30"/>
        <xdr:cNvSpPr txBox="1">
          <a:spLocks noChangeArrowheads="1"/>
        </xdr:cNvSpPr>
      </xdr:nvSpPr>
      <xdr:spPr bwMode="auto">
        <a:xfrm>
          <a:off x="6477000" y="1066800"/>
          <a:ext cx="4667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B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10</xdr:col>
      <xdr:colOff>0</xdr:colOff>
      <xdr:row>12</xdr:row>
      <xdr:rowOff>95250</xdr:rowOff>
    </xdr:from>
    <xdr:to>
      <xdr:col>10</xdr:col>
      <xdr:colOff>457200</xdr:colOff>
      <xdr:row>15</xdr:row>
      <xdr:rowOff>152400</xdr:rowOff>
    </xdr:to>
    <xdr:sp macro="" textlink="">
      <xdr:nvSpPr>
        <xdr:cNvPr id="1038" name="Tekstvak 31"/>
        <xdr:cNvSpPr txBox="1">
          <a:spLocks noChangeArrowheads="1"/>
        </xdr:cNvSpPr>
      </xdr:nvSpPr>
      <xdr:spPr bwMode="auto">
        <a:xfrm>
          <a:off x="6457950" y="2038350"/>
          <a:ext cx="4572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O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8</xdr:col>
      <xdr:colOff>123825</xdr:colOff>
      <xdr:row>18</xdr:row>
      <xdr:rowOff>85725</xdr:rowOff>
    </xdr:from>
    <xdr:to>
      <xdr:col>9</xdr:col>
      <xdr:colOff>76200</xdr:colOff>
      <xdr:row>21</xdr:row>
      <xdr:rowOff>104775</xdr:rowOff>
    </xdr:to>
    <xdr:sp macro="" textlink="">
      <xdr:nvSpPr>
        <xdr:cNvPr id="1039" name="Tekstvak 32"/>
        <xdr:cNvSpPr txBox="1">
          <a:spLocks noChangeArrowheads="1"/>
        </xdr:cNvSpPr>
      </xdr:nvSpPr>
      <xdr:spPr bwMode="auto">
        <a:xfrm>
          <a:off x="5362575" y="3000375"/>
          <a:ext cx="5619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M</a:t>
          </a:r>
        </a:p>
      </xdr:txBody>
    </xdr:sp>
    <xdr:clientData/>
  </xdr:twoCellAnchor>
  <xdr:twoCellAnchor>
    <xdr:from>
      <xdr:col>10</xdr:col>
      <xdr:colOff>323850</xdr:colOff>
      <xdr:row>18</xdr:row>
      <xdr:rowOff>85725</xdr:rowOff>
    </xdr:from>
    <xdr:to>
      <xdr:col>11</xdr:col>
      <xdr:colOff>266700</xdr:colOff>
      <xdr:row>21</xdr:row>
      <xdr:rowOff>152400</xdr:rowOff>
    </xdr:to>
    <xdr:sp macro="" textlink="">
      <xdr:nvSpPr>
        <xdr:cNvPr id="1040" name="Tekstvak 33"/>
        <xdr:cNvSpPr txBox="1">
          <a:spLocks noChangeArrowheads="1"/>
        </xdr:cNvSpPr>
      </xdr:nvSpPr>
      <xdr:spPr bwMode="auto">
        <a:xfrm>
          <a:off x="6781800" y="3000375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E</a:t>
          </a:r>
        </a:p>
      </xdr:txBody>
    </xdr:sp>
    <xdr:clientData/>
  </xdr:twoCellAnchor>
  <xdr:twoCellAnchor>
    <xdr:from>
      <xdr:col>13</xdr:col>
      <xdr:colOff>9525</xdr:colOff>
      <xdr:row>9</xdr:row>
      <xdr:rowOff>9525</xdr:rowOff>
    </xdr:from>
    <xdr:to>
      <xdr:col>15</xdr:col>
      <xdr:colOff>19050</xdr:colOff>
      <xdr:row>12</xdr:row>
      <xdr:rowOff>9525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5543550" y="356235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Banken</a:t>
          </a:r>
        </a:p>
      </xdr:txBody>
    </xdr:sp>
    <xdr:clientData/>
  </xdr:twoCellAnchor>
  <xdr:twoCellAnchor>
    <xdr:from>
      <xdr:col>11</xdr:col>
      <xdr:colOff>66675</xdr:colOff>
      <xdr:row>4</xdr:row>
      <xdr:rowOff>104775</xdr:rowOff>
    </xdr:from>
    <xdr:to>
      <xdr:col>13</xdr:col>
      <xdr:colOff>9525</xdr:colOff>
      <xdr:row>10</xdr:row>
      <xdr:rowOff>95250</xdr:rowOff>
    </xdr:to>
    <xdr:cxnSp macro="">
      <xdr:nvCxnSpPr>
        <xdr:cNvPr id="1042" name="Gebogen verbindingslijn 21"/>
        <xdr:cNvCxnSpPr>
          <a:cxnSpLocks noChangeShapeType="1"/>
          <a:stCxn id="2" idx="1"/>
        </xdr:cNvCxnSpPr>
      </xdr:nvCxnSpPr>
      <xdr:spPr bwMode="auto">
        <a:xfrm rot="10800000">
          <a:off x="7134225" y="752475"/>
          <a:ext cx="1162050" cy="962025"/>
        </a:xfrm>
        <a:prstGeom prst="bentConnector3">
          <a:avLst>
            <a:gd name="adj1" fmla="val 50000"/>
          </a:avLst>
        </a:prstGeom>
        <a:ln>
          <a:headEnd type="arrow" w="med" len="med"/>
          <a:tailEnd type="arrow" w="med" len="med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295275</xdr:colOff>
      <xdr:row>5</xdr:row>
      <xdr:rowOff>85725</xdr:rowOff>
    </xdr:from>
    <xdr:to>
      <xdr:col>13</xdr:col>
      <xdr:colOff>238125</xdr:colOff>
      <xdr:row>8</xdr:row>
      <xdr:rowOff>152400</xdr:rowOff>
    </xdr:to>
    <xdr:sp macro="" textlink="">
      <xdr:nvSpPr>
        <xdr:cNvPr id="1043" name="Tekstvak 33"/>
        <xdr:cNvSpPr txBox="1">
          <a:spLocks noChangeArrowheads="1"/>
        </xdr:cNvSpPr>
      </xdr:nvSpPr>
      <xdr:spPr bwMode="auto">
        <a:xfrm>
          <a:off x="7972425" y="895350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S</a:t>
          </a:r>
        </a:p>
      </xdr:txBody>
    </xdr:sp>
    <xdr:clientData/>
  </xdr:twoCellAnchor>
  <xdr:twoCellAnchor>
    <xdr:from>
      <xdr:col>10</xdr:col>
      <xdr:colOff>600075</xdr:colOff>
      <xdr:row>11</xdr:row>
      <xdr:rowOff>47624</xdr:rowOff>
    </xdr:from>
    <xdr:to>
      <xdr:col>12</xdr:col>
      <xdr:colOff>600075</xdr:colOff>
      <xdr:row>17</xdr:row>
      <xdr:rowOff>71437</xdr:rowOff>
    </xdr:to>
    <xdr:cxnSp macro="">
      <xdr:nvCxnSpPr>
        <xdr:cNvPr id="22" name="Gebogen verbindingslijn 21"/>
        <xdr:cNvCxnSpPr>
          <a:endCxn id="1027" idx="3"/>
        </xdr:cNvCxnSpPr>
      </xdr:nvCxnSpPr>
      <xdr:spPr bwMode="auto">
        <a:xfrm rot="10800000" flipV="1">
          <a:off x="7058025" y="1828799"/>
          <a:ext cx="1219200" cy="995363"/>
        </a:xfrm>
        <a:prstGeom prst="bentConnector3">
          <a:avLst>
            <a:gd name="adj1" fmla="val 50000"/>
          </a:avLst>
        </a:prstGeom>
        <a:ln>
          <a:headEnd type="none" w="med" len="med"/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180975</xdr:colOff>
      <xdr:row>12</xdr:row>
      <xdr:rowOff>85725</xdr:rowOff>
    </xdr:from>
    <xdr:to>
      <xdr:col>12</xdr:col>
      <xdr:colOff>495300</xdr:colOff>
      <xdr:row>15</xdr:row>
      <xdr:rowOff>104775</xdr:rowOff>
    </xdr:to>
    <xdr:sp macro="" textlink="">
      <xdr:nvSpPr>
        <xdr:cNvPr id="24" name="Tekstvak 29"/>
        <xdr:cNvSpPr txBox="1">
          <a:spLocks noChangeArrowheads="1"/>
        </xdr:cNvSpPr>
      </xdr:nvSpPr>
      <xdr:spPr bwMode="auto">
        <a:xfrm>
          <a:off x="7858125" y="2028825"/>
          <a:ext cx="3143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59436" rIns="0" bIns="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I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31</xdr:row>
      <xdr:rowOff>0</xdr:rowOff>
    </xdr:from>
    <xdr:to>
      <xdr:col>7</xdr:col>
      <xdr:colOff>9525</xdr:colOff>
      <xdr:row>34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543550" y="64770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Gezinnen</a:t>
          </a:r>
        </a:p>
      </xdr:txBody>
    </xdr:sp>
    <xdr:clientData/>
  </xdr:twoCellAnchor>
  <xdr:twoCellAnchor>
    <xdr:from>
      <xdr:col>4</xdr:col>
      <xdr:colOff>600075</xdr:colOff>
      <xdr:row>36</xdr:row>
      <xdr:rowOff>152400</xdr:rowOff>
    </xdr:from>
    <xdr:to>
      <xdr:col>7</xdr:col>
      <xdr:colOff>0</xdr:colOff>
      <xdr:row>39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5534025" y="1609725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Overheid</a:t>
          </a:r>
        </a:p>
      </xdr:txBody>
    </xdr:sp>
    <xdr:clientData/>
  </xdr:twoCellAnchor>
  <xdr:twoCellAnchor>
    <xdr:from>
      <xdr:col>4</xdr:col>
      <xdr:colOff>590550</xdr:colOff>
      <xdr:row>42</xdr:row>
      <xdr:rowOff>152400</xdr:rowOff>
    </xdr:from>
    <xdr:to>
      <xdr:col>6</xdr:col>
      <xdr:colOff>600075</xdr:colOff>
      <xdr:row>45</xdr:row>
      <xdr:rowOff>152400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5524500" y="2581275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Bedrijven</a:t>
          </a:r>
        </a:p>
      </xdr:txBody>
    </xdr:sp>
    <xdr:clientData/>
  </xdr:twoCellAnchor>
  <xdr:twoCellAnchor>
    <xdr:from>
      <xdr:col>5</xdr:col>
      <xdr:colOff>0</xdr:colOff>
      <xdr:row>49</xdr:row>
      <xdr:rowOff>0</xdr:rowOff>
    </xdr:from>
    <xdr:to>
      <xdr:col>7</xdr:col>
      <xdr:colOff>9525</xdr:colOff>
      <xdr:row>52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5543550" y="356235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Buitenland</a:t>
          </a:r>
        </a:p>
      </xdr:txBody>
    </xdr:sp>
    <xdr:clientData/>
  </xdr:twoCellAnchor>
  <xdr:twoCellAnchor>
    <xdr:from>
      <xdr:col>4</xdr:col>
      <xdr:colOff>533401</xdr:colOff>
      <xdr:row>31</xdr:row>
      <xdr:rowOff>85726</xdr:rowOff>
    </xdr:from>
    <xdr:to>
      <xdr:col>4</xdr:col>
      <xdr:colOff>533402</xdr:colOff>
      <xdr:row>44</xdr:row>
      <xdr:rowOff>114300</xdr:rowOff>
    </xdr:to>
    <xdr:cxnSp macro="">
      <xdr:nvCxnSpPr>
        <xdr:cNvPr id="7" name="Rechte verbindingslijn met pijl 6"/>
        <xdr:cNvCxnSpPr/>
      </xdr:nvCxnSpPr>
      <xdr:spPr>
        <a:xfrm rot="5400000">
          <a:off x="4400552" y="1800225"/>
          <a:ext cx="2133599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23813</xdr:colOff>
      <xdr:row>34</xdr:row>
      <xdr:rowOff>2</xdr:rowOff>
    </xdr:from>
    <xdr:to>
      <xdr:col>6</xdr:col>
      <xdr:colOff>33338</xdr:colOff>
      <xdr:row>36</xdr:row>
      <xdr:rowOff>152402</xdr:rowOff>
    </xdr:to>
    <xdr:cxnSp macro="">
      <xdr:nvCxnSpPr>
        <xdr:cNvPr id="10" name="Rechte verbindingslijn met pijl 9"/>
        <xdr:cNvCxnSpPr/>
      </xdr:nvCxnSpPr>
      <xdr:spPr>
        <a:xfrm rot="5400000">
          <a:off x="5943601" y="1366839"/>
          <a:ext cx="476250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595314</xdr:colOff>
      <xdr:row>39</xdr:row>
      <xdr:rowOff>152400</xdr:rowOff>
    </xdr:from>
    <xdr:to>
      <xdr:col>5</xdr:col>
      <xdr:colOff>604839</xdr:colOff>
      <xdr:row>42</xdr:row>
      <xdr:rowOff>152400</xdr:rowOff>
    </xdr:to>
    <xdr:cxnSp macro="">
      <xdr:nvCxnSpPr>
        <xdr:cNvPr id="12" name="Rechte verbindingslijn met pijl 11"/>
        <xdr:cNvCxnSpPr>
          <a:stCxn id="1026" idx="2"/>
          <a:endCxn id="1027" idx="0"/>
        </xdr:cNvCxnSpPr>
      </xdr:nvCxnSpPr>
      <xdr:spPr>
        <a:xfrm rot="5400000">
          <a:off x="5900739" y="2333625"/>
          <a:ext cx="48577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285752</xdr:colOff>
      <xdr:row>45</xdr:row>
      <xdr:rowOff>142876</xdr:rowOff>
    </xdr:from>
    <xdr:to>
      <xdr:col>6</xdr:col>
      <xdr:colOff>295279</xdr:colOff>
      <xdr:row>49</xdr:row>
      <xdr:rowOff>9525</xdr:rowOff>
    </xdr:to>
    <xdr:cxnSp macro="">
      <xdr:nvCxnSpPr>
        <xdr:cNvPr id="15" name="Rechte verbindingslijn met pijl 14"/>
        <xdr:cNvCxnSpPr/>
      </xdr:nvCxnSpPr>
      <xdr:spPr>
        <a:xfrm rot="16200000" flipV="1">
          <a:off x="6367466" y="3309937"/>
          <a:ext cx="514349" cy="9527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342901</xdr:colOff>
      <xdr:row>45</xdr:row>
      <xdr:rowOff>133349</xdr:rowOff>
    </xdr:from>
    <xdr:to>
      <xdr:col>5</xdr:col>
      <xdr:colOff>342903</xdr:colOff>
      <xdr:row>49</xdr:row>
      <xdr:rowOff>19053</xdr:rowOff>
    </xdr:to>
    <xdr:cxnSp macro="">
      <xdr:nvCxnSpPr>
        <xdr:cNvPr id="18" name="Rechte verbindingslijn met pijl 17"/>
        <xdr:cNvCxnSpPr/>
      </xdr:nvCxnSpPr>
      <xdr:spPr>
        <a:xfrm rot="16200000" flipH="1">
          <a:off x="5800725" y="3314700"/>
          <a:ext cx="533404" cy="2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32</xdr:row>
      <xdr:rowOff>85725</xdr:rowOff>
    </xdr:from>
    <xdr:to>
      <xdr:col>7</xdr:col>
      <xdr:colOff>9525</xdr:colOff>
      <xdr:row>44</xdr:row>
      <xdr:rowOff>76200</xdr:rowOff>
    </xdr:to>
    <xdr:cxnSp macro="">
      <xdr:nvCxnSpPr>
        <xdr:cNvPr id="1034" name="Gebogen verbindingslijn 21"/>
        <xdr:cNvCxnSpPr>
          <a:cxnSpLocks noChangeShapeType="1"/>
          <a:stCxn id="1027" idx="3"/>
          <a:endCxn id="1025" idx="3"/>
        </xdr:cNvCxnSpPr>
      </xdr:nvCxnSpPr>
      <xdr:spPr bwMode="auto">
        <a:xfrm flipV="1">
          <a:off x="7058025" y="895350"/>
          <a:ext cx="19050" cy="1933575"/>
        </a:xfrm>
        <a:prstGeom prst="bentConnector3">
          <a:avLst>
            <a:gd name="adj1" fmla="val 1650000"/>
          </a:avLst>
        </a:prstGeom>
        <a:noFill/>
        <a:ln w="25400" algn="ctr">
          <a:solidFill>
            <a:srgbClr val="4F81BD"/>
          </a:solidFill>
          <a:miter lim="800000"/>
          <a:headEnd/>
          <a:tailEnd type="arrow" w="med" len="med"/>
        </a:ln>
        <a:effectLst>
          <a:outerShdw dist="20000" dir="5400000" rotWithShape="0">
            <a:srgbClr val="000000">
              <a:alpha val="37999"/>
            </a:srgbClr>
          </a:outerShdw>
        </a:effectLst>
      </xdr:spPr>
    </xdr:cxnSp>
    <xdr:clientData/>
  </xdr:twoCellAnchor>
  <xdr:twoCellAnchor>
    <xdr:from>
      <xdr:col>3</xdr:col>
      <xdr:colOff>285750</xdr:colOff>
      <xdr:row>34</xdr:row>
      <xdr:rowOff>95250</xdr:rowOff>
    </xdr:from>
    <xdr:to>
      <xdr:col>4</xdr:col>
      <xdr:colOff>142875</xdr:colOff>
      <xdr:row>37</xdr:row>
      <xdr:rowOff>123825</xdr:rowOff>
    </xdr:to>
    <xdr:sp macro="" textlink="">
      <xdr:nvSpPr>
        <xdr:cNvPr id="1035" name="Tekstvak 28"/>
        <xdr:cNvSpPr txBox="1">
          <a:spLocks noChangeArrowheads="1"/>
        </xdr:cNvSpPr>
      </xdr:nvSpPr>
      <xdr:spPr bwMode="auto">
        <a:xfrm>
          <a:off x="4914900" y="1228725"/>
          <a:ext cx="4667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C</a:t>
          </a:r>
        </a:p>
      </xdr:txBody>
    </xdr:sp>
    <xdr:clientData/>
  </xdr:twoCellAnchor>
  <xdr:twoCellAnchor>
    <xdr:from>
      <xdr:col>7</xdr:col>
      <xdr:colOff>276225</xdr:colOff>
      <xdr:row>41</xdr:row>
      <xdr:rowOff>76200</xdr:rowOff>
    </xdr:from>
    <xdr:to>
      <xdr:col>7</xdr:col>
      <xdr:colOff>590550</xdr:colOff>
      <xdr:row>44</xdr:row>
      <xdr:rowOff>95250</xdr:rowOff>
    </xdr:to>
    <xdr:sp macro="" textlink="">
      <xdr:nvSpPr>
        <xdr:cNvPr id="1036" name="Tekstvak 29"/>
        <xdr:cNvSpPr txBox="1">
          <a:spLocks noChangeArrowheads="1"/>
        </xdr:cNvSpPr>
      </xdr:nvSpPr>
      <xdr:spPr bwMode="auto">
        <a:xfrm>
          <a:off x="7343775" y="2343150"/>
          <a:ext cx="3143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59436" rIns="0" bIns="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Y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6</xdr:col>
      <xdr:colOff>19050</xdr:colOff>
      <xdr:row>33</xdr:row>
      <xdr:rowOff>95250</xdr:rowOff>
    </xdr:from>
    <xdr:to>
      <xdr:col>6</xdr:col>
      <xdr:colOff>485775</xdr:colOff>
      <xdr:row>37</xdr:row>
      <xdr:rowOff>19050</xdr:rowOff>
    </xdr:to>
    <xdr:sp macro="" textlink="">
      <xdr:nvSpPr>
        <xdr:cNvPr id="1037" name="Tekstvak 30"/>
        <xdr:cNvSpPr txBox="1">
          <a:spLocks noChangeArrowheads="1"/>
        </xdr:cNvSpPr>
      </xdr:nvSpPr>
      <xdr:spPr bwMode="auto">
        <a:xfrm>
          <a:off x="6477000" y="1066800"/>
          <a:ext cx="4667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B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6</xdr:col>
      <xdr:colOff>0</xdr:colOff>
      <xdr:row>39</xdr:row>
      <xdr:rowOff>95250</xdr:rowOff>
    </xdr:from>
    <xdr:to>
      <xdr:col>6</xdr:col>
      <xdr:colOff>457200</xdr:colOff>
      <xdr:row>42</xdr:row>
      <xdr:rowOff>152400</xdr:rowOff>
    </xdr:to>
    <xdr:sp macro="" textlink="">
      <xdr:nvSpPr>
        <xdr:cNvPr id="1038" name="Tekstvak 31"/>
        <xdr:cNvSpPr txBox="1">
          <a:spLocks noChangeArrowheads="1"/>
        </xdr:cNvSpPr>
      </xdr:nvSpPr>
      <xdr:spPr bwMode="auto">
        <a:xfrm>
          <a:off x="6457950" y="2038350"/>
          <a:ext cx="4572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O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4</xdr:col>
      <xdr:colOff>123825</xdr:colOff>
      <xdr:row>45</xdr:row>
      <xdr:rowOff>85725</xdr:rowOff>
    </xdr:from>
    <xdr:to>
      <xdr:col>5</xdr:col>
      <xdr:colOff>76200</xdr:colOff>
      <xdr:row>48</xdr:row>
      <xdr:rowOff>104775</xdr:rowOff>
    </xdr:to>
    <xdr:sp macro="" textlink="">
      <xdr:nvSpPr>
        <xdr:cNvPr id="1039" name="Tekstvak 32"/>
        <xdr:cNvSpPr txBox="1">
          <a:spLocks noChangeArrowheads="1"/>
        </xdr:cNvSpPr>
      </xdr:nvSpPr>
      <xdr:spPr bwMode="auto">
        <a:xfrm>
          <a:off x="5362575" y="3000375"/>
          <a:ext cx="5619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M</a:t>
          </a:r>
        </a:p>
      </xdr:txBody>
    </xdr:sp>
    <xdr:clientData/>
  </xdr:twoCellAnchor>
  <xdr:twoCellAnchor>
    <xdr:from>
      <xdr:col>6</xdr:col>
      <xdr:colOff>323850</xdr:colOff>
      <xdr:row>45</xdr:row>
      <xdr:rowOff>85725</xdr:rowOff>
    </xdr:from>
    <xdr:to>
      <xdr:col>7</xdr:col>
      <xdr:colOff>266700</xdr:colOff>
      <xdr:row>48</xdr:row>
      <xdr:rowOff>152400</xdr:rowOff>
    </xdr:to>
    <xdr:sp macro="" textlink="">
      <xdr:nvSpPr>
        <xdr:cNvPr id="1040" name="Tekstvak 33"/>
        <xdr:cNvSpPr txBox="1">
          <a:spLocks noChangeArrowheads="1"/>
        </xdr:cNvSpPr>
      </xdr:nvSpPr>
      <xdr:spPr bwMode="auto">
        <a:xfrm>
          <a:off x="6781800" y="3000375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E</a:t>
          </a:r>
        </a:p>
      </xdr:txBody>
    </xdr:sp>
    <xdr:clientData/>
  </xdr:twoCellAnchor>
  <xdr:twoCellAnchor>
    <xdr:from>
      <xdr:col>9</xdr:col>
      <xdr:colOff>9525</xdr:colOff>
      <xdr:row>36</xdr:row>
      <xdr:rowOff>9525</xdr:rowOff>
    </xdr:from>
    <xdr:to>
      <xdr:col>11</xdr:col>
      <xdr:colOff>19050</xdr:colOff>
      <xdr:row>39</xdr:row>
      <xdr:rowOff>9525</xdr:rowOff>
    </xdr:to>
    <xdr:sp macro="" textlink="">
      <xdr:nvSpPr>
        <xdr:cNvPr id="2" name="Rectangle 17"/>
        <xdr:cNvSpPr>
          <a:spLocks noChangeArrowheads="1"/>
        </xdr:cNvSpPr>
      </xdr:nvSpPr>
      <xdr:spPr bwMode="auto">
        <a:xfrm>
          <a:off x="5543550" y="3562350"/>
          <a:ext cx="1228725" cy="485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nl-NL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nl-NL" sz="1000" b="1" i="0" strike="noStrike">
              <a:solidFill>
                <a:srgbClr val="000000"/>
              </a:solidFill>
              <a:latin typeface="Arial"/>
              <a:cs typeface="Arial"/>
            </a:rPr>
            <a:t>Banken</a:t>
          </a:r>
        </a:p>
      </xdr:txBody>
    </xdr:sp>
    <xdr:clientData/>
  </xdr:twoCellAnchor>
  <xdr:twoCellAnchor>
    <xdr:from>
      <xdr:col>7</xdr:col>
      <xdr:colOff>66675</xdr:colOff>
      <xdr:row>31</xdr:row>
      <xdr:rowOff>104775</xdr:rowOff>
    </xdr:from>
    <xdr:to>
      <xdr:col>9</xdr:col>
      <xdr:colOff>9525</xdr:colOff>
      <xdr:row>37</xdr:row>
      <xdr:rowOff>95250</xdr:rowOff>
    </xdr:to>
    <xdr:cxnSp macro="">
      <xdr:nvCxnSpPr>
        <xdr:cNvPr id="1042" name="AutoShape 18"/>
        <xdr:cNvCxnSpPr>
          <a:cxnSpLocks noChangeShapeType="1"/>
          <a:stCxn id="2" idx="1"/>
        </xdr:cNvCxnSpPr>
      </xdr:nvCxnSpPr>
      <xdr:spPr bwMode="auto">
        <a:xfrm rot="10800000">
          <a:off x="7134225" y="752475"/>
          <a:ext cx="1162050" cy="962025"/>
        </a:xfrm>
        <a:prstGeom prst="bentConnector3">
          <a:avLst>
            <a:gd name="adj1" fmla="val 50000"/>
          </a:avLst>
        </a:prstGeom>
        <a:ln>
          <a:headEnd type="arrow" w="med" len="med"/>
          <a:tailEnd type="arrow" w="med" len="med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32</xdr:row>
      <xdr:rowOff>85725</xdr:rowOff>
    </xdr:from>
    <xdr:to>
      <xdr:col>9</xdr:col>
      <xdr:colOff>238125</xdr:colOff>
      <xdr:row>35</xdr:row>
      <xdr:rowOff>152400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7972425" y="895350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S</a:t>
          </a:r>
        </a:p>
      </xdr:txBody>
    </xdr:sp>
    <xdr:clientData/>
  </xdr:twoCellAnchor>
  <xdr:twoCellAnchor>
    <xdr:from>
      <xdr:col>6</xdr:col>
      <xdr:colOff>600075</xdr:colOff>
      <xdr:row>38</xdr:row>
      <xdr:rowOff>47624</xdr:rowOff>
    </xdr:from>
    <xdr:to>
      <xdr:col>8</xdr:col>
      <xdr:colOff>600075</xdr:colOff>
      <xdr:row>44</xdr:row>
      <xdr:rowOff>71437</xdr:rowOff>
    </xdr:to>
    <xdr:cxnSp macro="">
      <xdr:nvCxnSpPr>
        <xdr:cNvPr id="22" name="AutoShape 20"/>
        <xdr:cNvCxnSpPr>
          <a:endCxn id="1027" idx="3"/>
        </xdr:cNvCxnSpPr>
      </xdr:nvCxnSpPr>
      <xdr:spPr bwMode="auto">
        <a:xfrm rot="10800000" flipV="1">
          <a:off x="7058025" y="1828799"/>
          <a:ext cx="1219200" cy="995363"/>
        </a:xfrm>
        <a:prstGeom prst="bentConnector3">
          <a:avLst>
            <a:gd name="adj1" fmla="val 50000"/>
          </a:avLst>
        </a:prstGeom>
        <a:ln>
          <a:headEnd type="none" w="med" len="med"/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39</xdr:row>
      <xdr:rowOff>85725</xdr:rowOff>
    </xdr:from>
    <xdr:to>
      <xdr:col>8</xdr:col>
      <xdr:colOff>495300</xdr:colOff>
      <xdr:row>42</xdr:row>
      <xdr:rowOff>104775</xdr:rowOff>
    </xdr:to>
    <xdr:sp macro="" textlink="">
      <xdr:nvSpPr>
        <xdr:cNvPr id="24" name="Text Box 21"/>
        <xdr:cNvSpPr txBox="1">
          <a:spLocks noChangeArrowheads="1"/>
        </xdr:cNvSpPr>
      </xdr:nvSpPr>
      <xdr:spPr bwMode="auto">
        <a:xfrm>
          <a:off x="7858125" y="2028825"/>
          <a:ext cx="3143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59436" rIns="0" bIns="0" anchor="t" upright="1"/>
        <a:lstStyle/>
        <a:p>
          <a:pPr algn="l" rtl="0">
            <a:defRPr sz="1000"/>
          </a:pPr>
          <a:r>
            <a:rPr lang="nl-NL" sz="3000" b="1" i="0" strike="noStrike">
              <a:solidFill>
                <a:srgbClr val="000000"/>
              </a:solidFill>
              <a:latin typeface="Calibri"/>
            </a:rPr>
            <a:t>I</a:t>
          </a:r>
        </a:p>
        <a:p>
          <a:pPr algn="l" rtl="0">
            <a:defRPr sz="1000"/>
          </a:pPr>
          <a:endParaRPr lang="nl-NL" sz="30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25400" cap="flat" cmpd="sng" algn="ctr">
          <a:solidFill>
            <a:srgbClr val="4F81BD"/>
          </a:solidFill>
          <a:prstDash val="solid"/>
          <a:round/>
          <a:headEnd type="none" w="med" len="med"/>
          <a:tailEnd type="arrow" w="med" len="med"/>
        </a:ln>
        <a:effectLst>
          <a:outerShdw dist="20000" dir="5400000" rotWithShape="0">
            <a:srgbClr val="000000">
              <a:alpha val="37999"/>
            </a:srgbClr>
          </a:outerShdw>
        </a:effectLst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25400" cap="flat" cmpd="sng" algn="ctr">
          <a:solidFill>
            <a:srgbClr val="4F81BD"/>
          </a:solidFill>
          <a:prstDash val="solid"/>
          <a:round/>
          <a:headEnd type="none" w="med" len="med"/>
          <a:tailEnd type="arrow" w="med" len="med"/>
        </a:ln>
        <a:effectLst>
          <a:outerShdw dist="20000" dir="5400000" rotWithShape="0">
            <a:srgbClr val="000000">
              <a:alpha val="37999"/>
            </a:srgbClr>
          </a:outerShdw>
        </a:effectLst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F23" sqref="F23"/>
    </sheetView>
  </sheetViews>
  <sheetFormatPr defaultRowHeight="12.75"/>
  <cols>
    <col min="1" max="1" width="10.7109375" bestFit="1" customWidth="1"/>
    <col min="2" max="2" width="10.5703125" bestFit="1" customWidth="1"/>
    <col min="6" max="6" width="11.28515625" customWidth="1"/>
  </cols>
  <sheetData>
    <row r="1" spans="1:14">
      <c r="A1" s="2" t="s">
        <v>0</v>
      </c>
      <c r="B1" s="13">
        <f>(B2+F6+B5+B6)/(1-B11+(B10*B11)+B9)</f>
        <v>743.42105263157896</v>
      </c>
      <c r="C1" s="3" t="s">
        <v>32</v>
      </c>
      <c r="E1" s="2" t="s">
        <v>14</v>
      </c>
      <c r="F1" s="13">
        <f>B1-F7</f>
        <v>594.73684210526312</v>
      </c>
      <c r="G1" s="3" t="s">
        <v>32</v>
      </c>
    </row>
    <row r="2" spans="1:14">
      <c r="A2" s="1" t="s">
        <v>1</v>
      </c>
      <c r="B2" s="1">
        <v>100</v>
      </c>
      <c r="C2" s="1" t="s">
        <v>32</v>
      </c>
    </row>
    <row r="3" spans="1:14">
      <c r="A3" s="1" t="s">
        <v>2</v>
      </c>
      <c r="B3" s="1">
        <v>50</v>
      </c>
      <c r="C3" s="1" t="s">
        <v>32</v>
      </c>
      <c r="E3" s="2" t="s">
        <v>18</v>
      </c>
      <c r="F3" s="13">
        <f>B11*(B1-F7)+B2</f>
        <v>575.78947368421052</v>
      </c>
      <c r="G3" s="3" t="s">
        <v>32</v>
      </c>
    </row>
    <row r="4" spans="1:14">
      <c r="A4" s="3" t="s">
        <v>19</v>
      </c>
      <c r="B4" s="3">
        <f>F6</f>
        <v>15</v>
      </c>
      <c r="C4" s="3" t="s">
        <v>32</v>
      </c>
    </row>
    <row r="5" spans="1:14">
      <c r="A5" s="1" t="s">
        <v>3</v>
      </c>
      <c r="B5" s="1">
        <v>150</v>
      </c>
      <c r="C5" s="1" t="s">
        <v>32</v>
      </c>
      <c r="E5" s="2" t="s">
        <v>17</v>
      </c>
      <c r="F5" s="5">
        <f>B1-F3-F7</f>
        <v>18.94736842105263</v>
      </c>
      <c r="G5" s="3" t="s">
        <v>32</v>
      </c>
    </row>
    <row r="6" spans="1:14">
      <c r="A6" s="1" t="s">
        <v>4</v>
      </c>
      <c r="B6" s="1">
        <v>300</v>
      </c>
      <c r="C6" s="1" t="s">
        <v>32</v>
      </c>
      <c r="E6" s="2" t="s">
        <v>19</v>
      </c>
      <c r="F6" s="3">
        <f>B8*B32+B3</f>
        <v>15</v>
      </c>
      <c r="G6" s="3" t="s">
        <v>32</v>
      </c>
    </row>
    <row r="7" spans="1:14">
      <c r="E7" s="2" t="s">
        <v>15</v>
      </c>
      <c r="F7" s="13">
        <f>B1*B10</f>
        <v>148.68421052631581</v>
      </c>
      <c r="G7" s="3" t="s">
        <v>32</v>
      </c>
    </row>
    <row r="8" spans="1:14">
      <c r="A8" s="1" t="s">
        <v>42</v>
      </c>
      <c r="B8" s="1">
        <v>-5</v>
      </c>
      <c r="C8" s="1"/>
      <c r="E8" s="2" t="s">
        <v>20</v>
      </c>
      <c r="F8" s="3">
        <f>B5</f>
        <v>150</v>
      </c>
      <c r="G8" s="3" t="s">
        <v>32</v>
      </c>
      <c r="N8" s="18">
        <f>F5</f>
        <v>18.94736842105263</v>
      </c>
    </row>
    <row r="9" spans="1:14">
      <c r="A9" s="1" t="s">
        <v>5</v>
      </c>
      <c r="B9" s="1">
        <v>0.4</v>
      </c>
      <c r="C9" s="1"/>
      <c r="E9" s="2" t="s">
        <v>21</v>
      </c>
      <c r="F9" s="3">
        <f>B6</f>
        <v>300</v>
      </c>
      <c r="G9" s="3" t="s">
        <v>32</v>
      </c>
      <c r="I9" s="6"/>
      <c r="K9" s="17">
        <f>F7</f>
        <v>148.68421052631581</v>
      </c>
    </row>
    <row r="10" spans="1:14">
      <c r="A10" s="1" t="s">
        <v>6</v>
      </c>
      <c r="B10" s="1">
        <v>0.2</v>
      </c>
      <c r="C10" s="1"/>
      <c r="E10" s="2" t="s">
        <v>16</v>
      </c>
      <c r="F10" s="13">
        <f>B1*B9</f>
        <v>297.36842105263162</v>
      </c>
      <c r="G10" s="3" t="s">
        <v>32</v>
      </c>
      <c r="I10" s="15">
        <f>F3</f>
        <v>575.78947368421052</v>
      </c>
      <c r="L10" s="7"/>
      <c r="M10" s="15"/>
      <c r="N10" s="15"/>
    </row>
    <row r="11" spans="1:14">
      <c r="A11" s="1" t="s">
        <v>7</v>
      </c>
      <c r="B11" s="1">
        <v>0.8</v>
      </c>
      <c r="C11" s="1"/>
      <c r="E11" s="19" t="s">
        <v>40</v>
      </c>
      <c r="F11" s="13">
        <f>F8-F7</f>
        <v>1.3157894736841911</v>
      </c>
      <c r="G11" s="3" t="s">
        <v>32</v>
      </c>
    </row>
    <row r="12" spans="1:14">
      <c r="A12" s="2" t="s">
        <v>8</v>
      </c>
      <c r="B12" s="5">
        <f>1/(1-B11+(B10*B11)+B9)</f>
        <v>1.3157894736842106</v>
      </c>
      <c r="C12" s="3"/>
      <c r="E12" s="2" t="s">
        <v>23</v>
      </c>
      <c r="F12" s="5">
        <f>F5-F6+F7-F8</f>
        <v>2.631578947368439</v>
      </c>
      <c r="G12" s="3" t="s">
        <v>32</v>
      </c>
    </row>
    <row r="13" spans="1:14">
      <c r="E13" s="2" t="s">
        <v>24</v>
      </c>
      <c r="F13" s="5">
        <f>F9-F10</f>
        <v>2.6315789473683822</v>
      </c>
      <c r="G13" s="3" t="s">
        <v>32</v>
      </c>
    </row>
    <row r="14" spans="1:14">
      <c r="A14" s="9" t="s">
        <v>34</v>
      </c>
      <c r="B14" s="1">
        <v>16</v>
      </c>
      <c r="C14" s="1" t="s">
        <v>37</v>
      </c>
      <c r="E14" s="2" t="s">
        <v>22</v>
      </c>
      <c r="F14" s="4" t="str">
        <f>IF(F12=F13,"Klopt!","Klopt" )</f>
        <v>Klopt</v>
      </c>
      <c r="G14" s="3"/>
      <c r="M14" s="20"/>
    </row>
    <row r="15" spans="1:14">
      <c r="A15" s="9" t="s">
        <v>33</v>
      </c>
      <c r="B15" s="10">
        <v>0.46875</v>
      </c>
      <c r="C15" s="1"/>
      <c r="E15" s="2" t="s">
        <v>25</v>
      </c>
      <c r="F15" s="5">
        <f>F12-F13</f>
        <v>5.6843418860808015E-14</v>
      </c>
      <c r="G15" s="3" t="s">
        <v>32</v>
      </c>
      <c r="K15" s="16">
        <f>F8</f>
        <v>150</v>
      </c>
      <c r="M15">
        <f>B4</f>
        <v>15</v>
      </c>
    </row>
    <row r="16" spans="1:14">
      <c r="A16" s="2" t="s">
        <v>11</v>
      </c>
      <c r="B16" s="5">
        <f>B14*B15</f>
        <v>7.5</v>
      </c>
      <c r="C16" s="3" t="s">
        <v>35</v>
      </c>
    </row>
    <row r="17" spans="1:13">
      <c r="A17" s="2" t="s">
        <v>9</v>
      </c>
      <c r="B17" s="5">
        <f>(B1*1000)/B18</f>
        <v>7.4342105263157903</v>
      </c>
      <c r="C17" s="3" t="s">
        <v>35</v>
      </c>
      <c r="M17" s="15">
        <f>B1</f>
        <v>743.42105263157896</v>
      </c>
    </row>
    <row r="18" spans="1:13">
      <c r="A18" s="1" t="s">
        <v>10</v>
      </c>
      <c r="B18" s="1">
        <v>100000</v>
      </c>
      <c r="C18" s="1" t="s">
        <v>31</v>
      </c>
    </row>
    <row r="20" spans="1:13">
      <c r="A20" s="2" t="s">
        <v>12</v>
      </c>
      <c r="B20" s="11">
        <f>(B16-B17)</f>
        <v>6.5789473684209732E-2</v>
      </c>
      <c r="C20" s="3" t="s">
        <v>35</v>
      </c>
    </row>
    <row r="21" spans="1:13">
      <c r="A21" s="2" t="s">
        <v>30</v>
      </c>
      <c r="B21" s="11">
        <f>(B20/B16)*100</f>
        <v>0.87719298245612976</v>
      </c>
      <c r="C21" s="3" t="s">
        <v>36</v>
      </c>
      <c r="J21" s="14">
        <f>F10</f>
        <v>297.36842105263162</v>
      </c>
      <c r="L21" s="7">
        <f>F9</f>
        <v>300</v>
      </c>
    </row>
    <row r="22" spans="1:13">
      <c r="A22" s="2" t="s">
        <v>13</v>
      </c>
      <c r="B22" s="3">
        <f>B16*B18</f>
        <v>750000</v>
      </c>
      <c r="C22" s="3" t="s">
        <v>39</v>
      </c>
      <c r="F22" s="22"/>
    </row>
    <row r="23" spans="1:13">
      <c r="A23" s="24" t="str">
        <f>IF(B22&lt;B1,"Onderbesteding","Overbesteding")</f>
        <v>Overbesteding</v>
      </c>
      <c r="B23" s="23"/>
      <c r="C23" s="23"/>
    </row>
    <row r="29" spans="1:13">
      <c r="A29" s="2" t="s">
        <v>26</v>
      </c>
      <c r="B29" s="12">
        <f>B1/B14</f>
        <v>46.463815789473685</v>
      </c>
      <c r="C29" s="3" t="s">
        <v>38</v>
      </c>
    </row>
    <row r="30" spans="1:13">
      <c r="A30" s="2" t="s">
        <v>27</v>
      </c>
      <c r="B30" s="12">
        <f>F1/B14</f>
        <v>37.171052631578945</v>
      </c>
      <c r="C30" s="3" t="s">
        <v>38</v>
      </c>
    </row>
    <row r="32" spans="1:13">
      <c r="A32" s="9" t="s">
        <v>41</v>
      </c>
      <c r="B32" s="1">
        <v>7</v>
      </c>
      <c r="C32" s="1" t="s">
        <v>36</v>
      </c>
    </row>
    <row r="37" spans="1:5">
      <c r="A37" s="3" t="s">
        <v>28</v>
      </c>
      <c r="B37" s="3"/>
    </row>
    <row r="38" spans="1:5">
      <c r="A38" s="1" t="s">
        <v>29</v>
      </c>
      <c r="B38" s="1"/>
    </row>
    <row r="39" spans="1:5">
      <c r="E39" s="8"/>
    </row>
  </sheetData>
  <phoneticPr fontId="1" type="noConversion"/>
  <pageMargins left="0.75" right="0.75" top="1" bottom="1" header="0.5" footer="0.5"/>
  <pageSetup paperSize="9" orientation="portrait" horizontalDpi="200" verticalDpi="200" r:id="rId1"/>
  <headerFooter alignWithMargins="0"/>
  <cellWatches>
    <cellWatch r="F14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16" workbookViewId="0">
      <selection activeCell="F1" sqref="F1"/>
    </sheetView>
  </sheetViews>
  <sheetFormatPr defaultRowHeight="12.75"/>
  <sheetData>
    <row r="1" spans="1:15">
      <c r="A1" s="2" t="s">
        <v>44</v>
      </c>
      <c r="B1" s="13">
        <f>(B2+B4+B5+B8-B9)/(1-B15+(B14*B15)+B13)</f>
        <v>598.83373205741623</v>
      </c>
      <c r="C1" s="3" t="s">
        <v>32</v>
      </c>
      <c r="E1" s="2" t="s">
        <v>14</v>
      </c>
      <c r="F1" s="13">
        <f>B1-F7</f>
        <v>479.06698564593296</v>
      </c>
      <c r="G1" s="3" t="s">
        <v>32</v>
      </c>
      <c r="I1" s="2" t="s">
        <v>43</v>
      </c>
      <c r="J1" s="13">
        <f>(J2+J4+J5+J6-J7)/(1-J12+(J11*J12)+J10)</f>
        <v>401.51515151515156</v>
      </c>
      <c r="K1" s="3" t="s">
        <v>32</v>
      </c>
      <c r="M1" s="2" t="s">
        <v>14</v>
      </c>
      <c r="N1" s="13">
        <f>J1-N7</f>
        <v>321.21212121212125</v>
      </c>
      <c r="O1" s="3" t="s">
        <v>32</v>
      </c>
    </row>
    <row r="2" spans="1:15">
      <c r="A2" s="1" t="s">
        <v>1</v>
      </c>
      <c r="B2" s="1">
        <v>100</v>
      </c>
      <c r="C2" s="1" t="s">
        <v>32</v>
      </c>
      <c r="I2" s="1" t="s">
        <v>1</v>
      </c>
      <c r="J2" s="1">
        <v>100</v>
      </c>
      <c r="K2" s="1" t="s">
        <v>32</v>
      </c>
    </row>
    <row r="3" spans="1:15">
      <c r="A3" s="1" t="s">
        <v>2</v>
      </c>
      <c r="B3" s="1">
        <v>60</v>
      </c>
      <c r="C3" s="1" t="s">
        <v>32</v>
      </c>
      <c r="E3" s="2" t="s">
        <v>18</v>
      </c>
      <c r="F3" s="13">
        <f>B15*(B1-F7)+B2</f>
        <v>483.25358851674639</v>
      </c>
      <c r="G3" s="3" t="s">
        <v>32</v>
      </c>
      <c r="I3" s="1" t="s">
        <v>2</v>
      </c>
      <c r="J3" s="1">
        <v>50</v>
      </c>
      <c r="K3" s="1" t="s">
        <v>32</v>
      </c>
      <c r="M3" s="2" t="s">
        <v>18</v>
      </c>
      <c r="N3" s="13">
        <f>J12*(J1-N7)+J2</f>
        <v>356.969696969697</v>
      </c>
      <c r="O3" s="3" t="s">
        <v>32</v>
      </c>
    </row>
    <row r="4" spans="1:15">
      <c r="A4" s="3" t="s">
        <v>19</v>
      </c>
      <c r="B4" s="3">
        <f>F6</f>
        <v>25</v>
      </c>
      <c r="C4" s="3" t="s">
        <v>32</v>
      </c>
      <c r="I4" s="3" t="s">
        <v>19</v>
      </c>
      <c r="J4" s="3">
        <f>N6</f>
        <v>15</v>
      </c>
      <c r="K4" s="3" t="s">
        <v>32</v>
      </c>
    </row>
    <row r="5" spans="1:15">
      <c r="A5" s="1" t="s">
        <v>3</v>
      </c>
      <c r="B5" s="1">
        <v>150</v>
      </c>
      <c r="C5" s="1" t="s">
        <v>32</v>
      </c>
      <c r="E5" s="2" t="s">
        <v>17</v>
      </c>
      <c r="F5" s="5">
        <f>B1-F3-F7</f>
        <v>-4.1866028708134166</v>
      </c>
      <c r="G5" s="3" t="s">
        <v>32</v>
      </c>
      <c r="I5" s="1" t="s">
        <v>3</v>
      </c>
      <c r="J5" s="1">
        <v>150</v>
      </c>
      <c r="K5" s="1" t="s">
        <v>32</v>
      </c>
      <c r="M5" s="2" t="s">
        <v>17</v>
      </c>
      <c r="N5" s="5">
        <f>J1-N3-N7</f>
        <v>-35.757575757575751</v>
      </c>
      <c r="O5" s="3" t="s">
        <v>32</v>
      </c>
    </row>
    <row r="6" spans="1:15">
      <c r="A6" s="1" t="s">
        <v>4</v>
      </c>
      <c r="B6" s="1">
        <v>200</v>
      </c>
      <c r="C6" s="1" t="s">
        <v>32</v>
      </c>
      <c r="E6" s="2" t="s">
        <v>19</v>
      </c>
      <c r="F6" s="3">
        <f>B12*B31+B3</f>
        <v>25</v>
      </c>
      <c r="G6" s="3" t="s">
        <v>32</v>
      </c>
      <c r="I6" s="1" t="s">
        <v>4</v>
      </c>
      <c r="J6" s="1">
        <v>200</v>
      </c>
      <c r="K6" s="1" t="s">
        <v>32</v>
      </c>
      <c r="M6" s="2" t="s">
        <v>19</v>
      </c>
      <c r="N6" s="3">
        <f>J9*J28+J3</f>
        <v>15</v>
      </c>
      <c r="O6" s="3" t="s">
        <v>32</v>
      </c>
    </row>
    <row r="7" spans="1:15">
      <c r="A7" s="28" t="s">
        <v>45</v>
      </c>
      <c r="B7" s="35">
        <f>(F17/100)*N10</f>
        <v>80.113636363636374</v>
      </c>
      <c r="C7" s="32" t="s">
        <v>32</v>
      </c>
      <c r="E7" s="2" t="s">
        <v>15</v>
      </c>
      <c r="F7" s="13">
        <f>B1*B14</f>
        <v>119.76674641148325</v>
      </c>
      <c r="G7" s="3" t="s">
        <v>32</v>
      </c>
      <c r="I7" s="9" t="s">
        <v>48</v>
      </c>
      <c r="J7" s="1">
        <v>200</v>
      </c>
      <c r="K7" s="29" t="s">
        <v>32</v>
      </c>
      <c r="M7" s="2" t="s">
        <v>15</v>
      </c>
      <c r="N7" s="13">
        <f>J1*J11</f>
        <v>80.303030303030312</v>
      </c>
      <c r="O7" s="3" t="s">
        <v>32</v>
      </c>
    </row>
    <row r="8" spans="1:15">
      <c r="A8" s="28" t="s">
        <v>21</v>
      </c>
      <c r="B8" s="36">
        <f>B7+B6</f>
        <v>280.11363636363637</v>
      </c>
      <c r="C8" s="32" t="s">
        <v>32</v>
      </c>
      <c r="E8" s="2" t="s">
        <v>20</v>
      </c>
      <c r="F8" s="3">
        <f>B5</f>
        <v>150</v>
      </c>
      <c r="G8" s="3" t="s">
        <v>32</v>
      </c>
      <c r="I8" s="32" t="s">
        <v>16</v>
      </c>
      <c r="J8" s="37">
        <f>(J10*J1)+J7</f>
        <v>320.4545454545455</v>
      </c>
      <c r="K8" s="32" t="s">
        <v>32</v>
      </c>
      <c r="M8" s="2" t="s">
        <v>20</v>
      </c>
      <c r="N8" s="3">
        <f>J5</f>
        <v>150</v>
      </c>
      <c r="O8" s="3" t="s">
        <v>32</v>
      </c>
    </row>
    <row r="9" spans="1:15">
      <c r="A9" s="30" t="s">
        <v>48</v>
      </c>
      <c r="B9" s="31">
        <v>100</v>
      </c>
      <c r="C9" s="29" t="s">
        <v>32</v>
      </c>
      <c r="E9" s="2" t="s">
        <v>21</v>
      </c>
      <c r="F9" s="13">
        <f>B8</f>
        <v>280.11363636363637</v>
      </c>
      <c r="G9" s="3" t="s">
        <v>32</v>
      </c>
      <c r="I9" s="1" t="s">
        <v>42</v>
      </c>
      <c r="J9" s="1">
        <v>-5</v>
      </c>
      <c r="K9" s="1"/>
      <c r="M9" s="2" t="s">
        <v>21</v>
      </c>
      <c r="N9" s="3">
        <f>J6</f>
        <v>200</v>
      </c>
      <c r="O9" s="3" t="s">
        <v>32</v>
      </c>
    </row>
    <row r="10" spans="1:15">
      <c r="A10" s="33" t="s">
        <v>16</v>
      </c>
      <c r="B10" s="37">
        <f>(B13*B1)+B9</f>
        <v>339.53349282296654</v>
      </c>
      <c r="C10" s="32" t="s">
        <v>32</v>
      </c>
      <c r="E10" s="2" t="s">
        <v>16</v>
      </c>
      <c r="F10" s="13">
        <f>B10</f>
        <v>339.53349282296654</v>
      </c>
      <c r="G10" s="3" t="s">
        <v>32</v>
      </c>
      <c r="I10" s="1" t="s">
        <v>5</v>
      </c>
      <c r="J10" s="1">
        <v>0.3</v>
      </c>
      <c r="K10" s="1"/>
      <c r="M10" s="2" t="s">
        <v>16</v>
      </c>
      <c r="N10" s="13">
        <f>J8</f>
        <v>320.4545454545455</v>
      </c>
      <c r="O10" s="3" t="s">
        <v>32</v>
      </c>
    </row>
    <row r="11" spans="1:15">
      <c r="A11" s="1" t="s">
        <v>47</v>
      </c>
      <c r="B11" s="29">
        <f>F17/100</f>
        <v>0.25</v>
      </c>
      <c r="C11" s="29"/>
      <c r="E11" s="19" t="s">
        <v>40</v>
      </c>
      <c r="F11" s="13">
        <f>F8-F7</f>
        <v>30.233253588516746</v>
      </c>
      <c r="G11" s="3" t="s">
        <v>32</v>
      </c>
      <c r="I11" s="1" t="s">
        <v>6</v>
      </c>
      <c r="J11" s="1">
        <v>0.2</v>
      </c>
      <c r="K11" s="1"/>
      <c r="M11" s="19" t="s">
        <v>40</v>
      </c>
      <c r="N11" s="13">
        <f>N8-N7</f>
        <v>69.696969696969688</v>
      </c>
      <c r="O11" s="3" t="s">
        <v>32</v>
      </c>
    </row>
    <row r="12" spans="1:15">
      <c r="A12" s="1" t="s">
        <v>42</v>
      </c>
      <c r="B12" s="1">
        <v>-5</v>
      </c>
      <c r="C12" s="1"/>
      <c r="E12" s="2" t="s">
        <v>23</v>
      </c>
      <c r="F12" s="5">
        <f>F5-F6+F7-F8</f>
        <v>-59.419856459330163</v>
      </c>
      <c r="G12" s="3" t="s">
        <v>32</v>
      </c>
      <c r="I12" s="1" t="s">
        <v>7</v>
      </c>
      <c r="J12" s="1">
        <v>0.8</v>
      </c>
      <c r="K12" s="1"/>
      <c r="M12" s="2" t="s">
        <v>23</v>
      </c>
      <c r="N12" s="5">
        <f>N5-N6+N7-N8</f>
        <v>-120.45454545454544</v>
      </c>
      <c r="O12" s="3" t="s">
        <v>32</v>
      </c>
    </row>
    <row r="13" spans="1:15">
      <c r="A13" s="1" t="s">
        <v>5</v>
      </c>
      <c r="B13" s="1">
        <v>0.4</v>
      </c>
      <c r="C13" s="1"/>
      <c r="E13" s="2" t="s">
        <v>24</v>
      </c>
      <c r="F13" s="5">
        <f>F9-F10</f>
        <v>-59.419856459330163</v>
      </c>
      <c r="G13" s="3" t="s">
        <v>32</v>
      </c>
      <c r="I13" s="2" t="s">
        <v>8</v>
      </c>
      <c r="J13" s="5">
        <f>1/(1-J12+(J11*J12)+J10)</f>
        <v>1.5151515151515154</v>
      </c>
      <c r="K13" s="3"/>
      <c r="M13" s="2" t="s">
        <v>24</v>
      </c>
      <c r="N13" s="5">
        <f>N9-N10</f>
        <v>-120.4545454545455</v>
      </c>
      <c r="O13" s="3" t="s">
        <v>32</v>
      </c>
    </row>
    <row r="14" spans="1:15">
      <c r="A14" s="1" t="s">
        <v>6</v>
      </c>
      <c r="B14" s="1">
        <v>0.2</v>
      </c>
      <c r="C14" s="1"/>
      <c r="E14" s="2" t="s">
        <v>25</v>
      </c>
      <c r="F14" s="5">
        <f>F12-F13</f>
        <v>0</v>
      </c>
      <c r="G14" s="3" t="s">
        <v>32</v>
      </c>
      <c r="I14" s="9" t="s">
        <v>34</v>
      </c>
      <c r="J14" s="1">
        <v>20</v>
      </c>
      <c r="K14" s="1" t="s">
        <v>37</v>
      </c>
      <c r="M14" s="2" t="s">
        <v>25</v>
      </c>
      <c r="N14" s="5">
        <f>N12-N13</f>
        <v>0</v>
      </c>
      <c r="O14" s="3" t="s">
        <v>32</v>
      </c>
    </row>
    <row r="15" spans="1:15">
      <c r="A15" s="1" t="s">
        <v>7</v>
      </c>
      <c r="B15" s="1">
        <v>0.8</v>
      </c>
      <c r="C15" s="1"/>
      <c r="E15" s="2" t="s">
        <v>22</v>
      </c>
      <c r="F15" s="4" t="str">
        <f>IF(F12=F13,"Klopt!","Klopt" )</f>
        <v>Klopt!</v>
      </c>
      <c r="G15" s="3"/>
      <c r="I15" s="9" t="s">
        <v>33</v>
      </c>
      <c r="J15" s="10">
        <v>0.5</v>
      </c>
      <c r="K15" s="1"/>
      <c r="M15" s="2" t="s">
        <v>22</v>
      </c>
      <c r="N15" s="4" t="str">
        <f>IF(N12=N13,"Klopt!","Klopt" )</f>
        <v>Klopt!</v>
      </c>
      <c r="O15" s="3"/>
    </row>
    <row r="16" spans="1:15">
      <c r="A16" s="2" t="s">
        <v>8</v>
      </c>
      <c r="B16" s="5">
        <f>1/(1-B15+(B14*B15)+B13)</f>
        <v>1.3157894736842106</v>
      </c>
      <c r="C16" s="3"/>
      <c r="I16" s="2" t="s">
        <v>11</v>
      </c>
      <c r="J16" s="5">
        <f>J14*J15</f>
        <v>10</v>
      </c>
      <c r="K16" s="3" t="s">
        <v>35</v>
      </c>
    </row>
    <row r="17" spans="1:15">
      <c r="A17" s="9" t="s">
        <v>34</v>
      </c>
      <c r="B17" s="1">
        <v>16</v>
      </c>
      <c r="C17" s="1" t="s">
        <v>37</v>
      </c>
      <c r="E17" s="19" t="s">
        <v>46</v>
      </c>
      <c r="F17" s="28">
        <v>25</v>
      </c>
      <c r="G17" s="3" t="s">
        <v>36</v>
      </c>
      <c r="I17" s="2" t="s">
        <v>9</v>
      </c>
      <c r="J17" s="5">
        <f>(J1*1000)/J18</f>
        <v>8.9225589225589239</v>
      </c>
      <c r="K17" s="3" t="s">
        <v>35</v>
      </c>
      <c r="M17" s="27"/>
      <c r="N17" s="8"/>
      <c r="O17" s="8"/>
    </row>
    <row r="18" spans="1:15">
      <c r="A18" s="9" t="s">
        <v>33</v>
      </c>
      <c r="B18" s="10">
        <v>0.46875</v>
      </c>
      <c r="C18" s="1"/>
      <c r="I18" s="1" t="s">
        <v>10</v>
      </c>
      <c r="J18" s="1">
        <v>45000</v>
      </c>
      <c r="K18" s="1" t="s">
        <v>31</v>
      </c>
    </row>
    <row r="19" spans="1:15">
      <c r="A19" s="2" t="s">
        <v>11</v>
      </c>
      <c r="B19" s="5">
        <f>B17*B18</f>
        <v>7.5</v>
      </c>
      <c r="C19" s="3" t="s">
        <v>35</v>
      </c>
    </row>
    <row r="20" spans="1:15">
      <c r="A20" s="2" t="s">
        <v>9</v>
      </c>
      <c r="B20" s="5">
        <f>(B1*1000)/B21</f>
        <v>7.4854216507177025</v>
      </c>
      <c r="C20" s="3" t="s">
        <v>35</v>
      </c>
      <c r="F20" s="22"/>
      <c r="I20" s="2" t="s">
        <v>12</v>
      </c>
      <c r="J20" s="11">
        <f>(J16-J17)</f>
        <v>1.0774410774410761</v>
      </c>
      <c r="K20" s="3" t="s">
        <v>35</v>
      </c>
    </row>
    <row r="21" spans="1:15">
      <c r="A21" s="1" t="s">
        <v>10</v>
      </c>
      <c r="B21" s="1">
        <v>80000</v>
      </c>
      <c r="C21" s="1" t="s">
        <v>31</v>
      </c>
      <c r="I21" s="2" t="s">
        <v>30</v>
      </c>
      <c r="J21" s="11">
        <f>(J20/J16)*100</f>
        <v>10.774410774410761</v>
      </c>
      <c r="K21" s="3" t="s">
        <v>36</v>
      </c>
    </row>
    <row r="22" spans="1:15">
      <c r="F22" s="22"/>
      <c r="I22" s="2" t="s">
        <v>13</v>
      </c>
      <c r="J22" s="3">
        <f>J16*J18</f>
        <v>450000</v>
      </c>
      <c r="K22" s="3" t="s">
        <v>39</v>
      </c>
      <c r="N22" s="22"/>
    </row>
    <row r="23" spans="1:15">
      <c r="A23" s="2" t="s">
        <v>12</v>
      </c>
      <c r="B23" s="11">
        <f>(B19-B20)</f>
        <v>1.4578349282297509E-2</v>
      </c>
      <c r="C23" s="3" t="s">
        <v>35</v>
      </c>
      <c r="I23" s="24" t="str">
        <f>IF(J22&lt;J1,"Onderbesteding","Overbesteding")</f>
        <v>Overbesteding</v>
      </c>
      <c r="J23" s="23"/>
      <c r="K23" s="23"/>
    </row>
    <row r="24" spans="1:15">
      <c r="A24" s="2" t="s">
        <v>30</v>
      </c>
      <c r="B24" s="11">
        <f>(B23/B19)*100</f>
        <v>0.19437799043063345</v>
      </c>
      <c r="C24" s="3" t="s">
        <v>36</v>
      </c>
    </row>
    <row r="25" spans="1:15">
      <c r="A25" s="2" t="s">
        <v>13</v>
      </c>
      <c r="B25" s="3">
        <f>B19*B21</f>
        <v>600000</v>
      </c>
      <c r="C25" s="3" t="s">
        <v>39</v>
      </c>
      <c r="I25" s="2" t="s">
        <v>26</v>
      </c>
      <c r="J25" s="12">
        <f>J1/J14</f>
        <v>20.075757575757578</v>
      </c>
      <c r="K25" s="3" t="s">
        <v>38</v>
      </c>
    </row>
    <row r="26" spans="1:15">
      <c r="A26" s="24" t="str">
        <f>IF(B25&lt;B1,"Onderbesteding","Overbesteding")</f>
        <v>Overbesteding</v>
      </c>
      <c r="B26" s="23"/>
      <c r="C26" s="23"/>
      <c r="I26" s="2" t="s">
        <v>27</v>
      </c>
      <c r="J26" s="12">
        <f>N1/J14</f>
        <v>16.060606060606062</v>
      </c>
      <c r="K26" s="3" t="s">
        <v>38</v>
      </c>
    </row>
    <row r="28" spans="1:15">
      <c r="A28" s="2" t="s">
        <v>26</v>
      </c>
      <c r="B28" s="12">
        <f>B1/B17</f>
        <v>37.427108253588514</v>
      </c>
      <c r="C28" s="3" t="s">
        <v>38</v>
      </c>
      <c r="I28" s="9" t="s">
        <v>41</v>
      </c>
      <c r="J28" s="1">
        <v>7</v>
      </c>
      <c r="K28" s="1" t="s">
        <v>36</v>
      </c>
    </row>
    <row r="29" spans="1:15">
      <c r="A29" s="2" t="s">
        <v>27</v>
      </c>
      <c r="B29" s="12">
        <f>F1/B17</f>
        <v>29.94168660287081</v>
      </c>
      <c r="C29" s="3" t="s">
        <v>38</v>
      </c>
    </row>
    <row r="31" spans="1:15">
      <c r="A31" s="9" t="s">
        <v>41</v>
      </c>
      <c r="B31" s="1">
        <v>7</v>
      </c>
      <c r="C31" s="1" t="s">
        <v>36</v>
      </c>
    </row>
    <row r="33" spans="1:10">
      <c r="A33" s="3" t="s">
        <v>28</v>
      </c>
      <c r="B33" s="3"/>
    </row>
    <row r="34" spans="1:10">
      <c r="A34" s="1" t="s">
        <v>29</v>
      </c>
      <c r="B34" s="1"/>
    </row>
    <row r="35" spans="1:10">
      <c r="J35" s="18">
        <f>F5</f>
        <v>-4.1866028708134166</v>
      </c>
    </row>
    <row r="36" spans="1:10">
      <c r="E36" s="6"/>
      <c r="G36" s="17">
        <f>F7</f>
        <v>119.76674641148325</v>
      </c>
    </row>
    <row r="37" spans="1:10">
      <c r="E37" s="15">
        <f>F3</f>
        <v>483.25358851674639</v>
      </c>
      <c r="H37" s="7"/>
      <c r="I37" s="15"/>
      <c r="J37" s="15"/>
    </row>
    <row r="41" spans="1:10">
      <c r="I41" s="20"/>
    </row>
    <row r="42" spans="1:10">
      <c r="G42" s="16">
        <f>F8</f>
        <v>150</v>
      </c>
      <c r="I42">
        <f>B4</f>
        <v>25</v>
      </c>
    </row>
    <row r="44" spans="1:10">
      <c r="I44" s="15">
        <f>B1</f>
        <v>598.83373205741623</v>
      </c>
    </row>
    <row r="48" spans="1:10">
      <c r="F48" s="14">
        <f>F10</f>
        <v>339.53349282296654</v>
      </c>
      <c r="H48" s="34">
        <f>F9</f>
        <v>280.11363636363637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G15:I26"/>
  <sheetViews>
    <sheetView workbookViewId="0">
      <selection activeCell="F32" sqref="F32"/>
    </sheetView>
  </sheetViews>
  <sheetFormatPr defaultRowHeight="12.75"/>
  <sheetData>
    <row r="15" spans="7:9">
      <c r="G15" s="21"/>
      <c r="H15" s="25"/>
      <c r="I15" s="8"/>
    </row>
    <row r="16" spans="7:9">
      <c r="G16" s="8"/>
      <c r="H16" s="8"/>
      <c r="I16" s="8"/>
    </row>
    <row r="17" spans="7:9">
      <c r="G17" s="8"/>
      <c r="H17" s="8"/>
      <c r="I17" s="8"/>
    </row>
    <row r="18" spans="7:9">
      <c r="G18" s="8"/>
      <c r="H18" s="8"/>
      <c r="I18" s="8"/>
    </row>
    <row r="19" spans="7:9">
      <c r="G19" s="8"/>
      <c r="H19" s="8"/>
      <c r="I19" s="8"/>
    </row>
    <row r="20" spans="7:9">
      <c r="G20" s="8"/>
      <c r="H20" s="8"/>
      <c r="I20" s="8"/>
    </row>
    <row r="21" spans="7:9">
      <c r="G21" s="8"/>
      <c r="H21" s="8"/>
      <c r="I21" s="8"/>
    </row>
    <row r="22" spans="7:9">
      <c r="G22" s="8"/>
      <c r="H22" s="8"/>
      <c r="I22" s="8"/>
    </row>
    <row r="23" spans="7:9">
      <c r="G23" s="8"/>
      <c r="H23" s="8"/>
      <c r="I23" s="8"/>
    </row>
    <row r="24" spans="7:9">
      <c r="G24" s="8"/>
      <c r="H24" s="8"/>
      <c r="I24" s="8"/>
    </row>
    <row r="25" spans="7:9">
      <c r="G25" s="8"/>
      <c r="H25" s="8"/>
      <c r="I25" s="8"/>
    </row>
    <row r="26" spans="7:9">
      <c r="G26" s="21"/>
      <c r="H26" s="26"/>
      <c r="I26" s="8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Stedelijk Gymnasium Arnhem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testje</dc:creator>
  <cp:lastModifiedBy>USER</cp:lastModifiedBy>
  <dcterms:created xsi:type="dcterms:W3CDTF">2012-02-17T07:19:59Z</dcterms:created>
  <dcterms:modified xsi:type="dcterms:W3CDTF">2012-03-11T11:09:04Z</dcterms:modified>
</cp:coreProperties>
</file>